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Projekty\2024\23034 - Břeclav - ZZS JMK\vypracování\vnitřky\EDIT\"/>
    </mc:Choice>
  </mc:AlternateContent>
  <xr:revisionPtr revIDLastSave="0" documentId="13_ncr:1_{AEF6584F-B865-4671-98E3-3D26007F7FA0}" xr6:coauthVersionLast="47" xr6:coauthVersionMax="47" xr10:uidLastSave="{00000000-0000-0000-0000-000000000000}"/>
  <bookViews>
    <workbookView xWindow="28830" yWindow="3675" windowWidth="20370" windowHeight="15345" xr2:uid="{00000000-000D-0000-FFFF-FFFF00000000}"/>
  </bookViews>
  <sheets>
    <sheet name="komplet" sheetId="8" r:id="rId1"/>
    <sheet name="celek" sheetId="7" r:id="rId2"/>
    <sheet name="1R1" sheetId="1" r:id="rId3"/>
    <sheet name="1R2" sheetId="2" r:id="rId4"/>
    <sheet name="1R3" sheetId="4" r:id="rId5"/>
    <sheet name="RH1" sheetId="5" r:id="rId6"/>
    <sheet name="RH2" sheetId="3" r:id="rId7"/>
  </sheets>
  <definedNames>
    <definedName name="_xlnm.Print_Titles" localSheetId="2">'1R1'!$1:$3</definedName>
    <definedName name="_xlnm.Print_Titles" localSheetId="3">'1R2'!$1:$5</definedName>
    <definedName name="_xlnm.Print_Titles" localSheetId="4">'1R3'!$1:$5</definedName>
    <definedName name="_xlnm.Print_Titles" localSheetId="0">komplet!$1:$7</definedName>
    <definedName name="_xlnm.Print_Titles" localSheetId="5">'RH1'!$1:$5</definedName>
    <definedName name="_xlnm.Print_Titles" localSheetId="6">'RH2'!$1:$5</definedName>
    <definedName name="_xlnm.Print_Area" localSheetId="3">'1R2'!$A$1:$Q$46</definedName>
    <definedName name="_xlnm.Print_Area" localSheetId="1">celek!$A$1:$M$35</definedName>
    <definedName name="_xlnm.Print_Area" localSheetId="0">komplet!$A$1:$F$109</definedName>
    <definedName name="_xlnm.Print_Area" localSheetId="5">'RH1'!$A$1:$Q$15</definedName>
    <definedName name="_xlnm.Print_Area" localSheetId="6">'RH2'!$A$1:$Q$49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8" l="1"/>
  <c r="E58" i="8" s="1"/>
  <c r="E59" i="8" s="1"/>
  <c r="E47" i="8"/>
  <c r="E46" i="8"/>
  <c r="E45" i="8"/>
  <c r="E41" i="8"/>
  <c r="E39" i="8"/>
  <c r="E40" i="8"/>
  <c r="E32" i="8"/>
  <c r="E33" i="8"/>
  <c r="E31" i="8"/>
  <c r="E30" i="8"/>
  <c r="E29" i="8"/>
  <c r="E23" i="8"/>
  <c r="E22" i="8"/>
  <c r="E21" i="8"/>
  <c r="E17" i="8"/>
  <c r="E19" i="8"/>
  <c r="E20" i="8"/>
  <c r="E18" i="8"/>
  <c r="E10" i="8"/>
  <c r="E11" i="8"/>
  <c r="E12" i="8"/>
  <c r="G14" i="7"/>
  <c r="F14" i="7"/>
  <c r="E14" i="7"/>
  <c r="E13" i="7"/>
  <c r="F13" i="7"/>
  <c r="G13" i="7"/>
  <c r="G12" i="7"/>
  <c r="G11" i="7"/>
  <c r="F12" i="7"/>
  <c r="F11" i="7"/>
  <c r="E12" i="7"/>
  <c r="E11" i="7"/>
  <c r="G9" i="7"/>
  <c r="F9" i="7"/>
  <c r="E9" i="7"/>
  <c r="G7" i="7"/>
  <c r="G6" i="7"/>
  <c r="G5" i="7"/>
  <c r="F7" i="7"/>
  <c r="F6" i="7"/>
  <c r="G3" i="7"/>
  <c r="F5" i="7"/>
  <c r="E7" i="7"/>
  <c r="E5" i="7"/>
  <c r="Q42" i="3"/>
  <c r="K42" i="3"/>
  <c r="I42" i="3"/>
  <c r="Q40" i="3"/>
  <c r="K40" i="3"/>
  <c r="I40" i="3"/>
  <c r="Q30" i="3"/>
  <c r="K30" i="3"/>
  <c r="I30" i="3"/>
  <c r="R29" i="3"/>
  <c r="I29" i="3"/>
  <c r="F29" i="3"/>
  <c r="K29" i="3" s="1"/>
  <c r="R28" i="3"/>
  <c r="I28" i="3"/>
  <c r="F28" i="3"/>
  <c r="Q28" i="3" s="1"/>
  <c r="Q26" i="3"/>
  <c r="K26" i="3"/>
  <c r="I26" i="3"/>
  <c r="Q23" i="3"/>
  <c r="K23" i="3"/>
  <c r="I23" i="3"/>
  <c r="Q20" i="3"/>
  <c r="K20" i="3"/>
  <c r="I20" i="3"/>
  <c r="Q17" i="3"/>
  <c r="K17" i="3"/>
  <c r="I17" i="3"/>
  <c r="Q14" i="3"/>
  <c r="K14" i="3"/>
  <c r="I14" i="3"/>
  <c r="Q13" i="3"/>
  <c r="K13" i="3"/>
  <c r="I13" i="3"/>
  <c r="Q12" i="3"/>
  <c r="K12" i="3"/>
  <c r="I12" i="3"/>
  <c r="I25" i="4"/>
  <c r="F25" i="4"/>
  <c r="K25" i="4" s="1"/>
  <c r="I39" i="4"/>
  <c r="F39" i="4"/>
  <c r="Q39" i="4" s="1"/>
  <c r="G8" i="5"/>
  <c r="J6" i="5"/>
  <c r="I6" i="5"/>
  <c r="H6" i="5"/>
  <c r="G6" i="5"/>
  <c r="Q16" i="1"/>
  <c r="I16" i="1"/>
  <c r="F16" i="1"/>
  <c r="K16" i="1" s="1"/>
  <c r="Q38" i="2"/>
  <c r="K38" i="2"/>
  <c r="I38" i="2"/>
  <c r="Q37" i="2"/>
  <c r="K37" i="2"/>
  <c r="I37" i="2"/>
  <c r="Q36" i="2"/>
  <c r="K36" i="2"/>
  <c r="I36" i="2"/>
  <c r="Q35" i="2"/>
  <c r="K35" i="2"/>
  <c r="I35" i="2"/>
  <c r="Q34" i="2"/>
  <c r="K34" i="2"/>
  <c r="I34" i="2"/>
  <c r="Q33" i="2"/>
  <c r="K33" i="2"/>
  <c r="I33" i="2"/>
  <c r="I37" i="3"/>
  <c r="F37" i="3"/>
  <c r="K37" i="3" s="1"/>
  <c r="I36" i="3"/>
  <c r="F36" i="3"/>
  <c r="K36" i="3" s="1"/>
  <c r="Q41" i="3"/>
  <c r="K41" i="3"/>
  <c r="I41" i="3"/>
  <c r="F10" i="3"/>
  <c r="Q10" i="3" s="1"/>
  <c r="G4" i="4"/>
  <c r="G10" i="5" s="1"/>
  <c r="G4" i="3"/>
  <c r="F14" i="5"/>
  <c r="Q14" i="5" s="1"/>
  <c r="R14" i="5"/>
  <c r="I14" i="5"/>
  <c r="R13" i="5"/>
  <c r="I13" i="5"/>
  <c r="F13" i="5"/>
  <c r="Q13" i="5" s="1"/>
  <c r="R12" i="5"/>
  <c r="I12" i="5"/>
  <c r="F12" i="5"/>
  <c r="Q12" i="5" s="1"/>
  <c r="R10" i="5"/>
  <c r="R8" i="5"/>
  <c r="R6" i="5"/>
  <c r="R52" i="4"/>
  <c r="I52" i="4"/>
  <c r="F52" i="4"/>
  <c r="K52" i="4" s="1"/>
  <c r="R51" i="4"/>
  <c r="I51" i="4"/>
  <c r="S51" i="4" s="1"/>
  <c r="F51" i="4"/>
  <c r="Q51" i="4" s="1"/>
  <c r="R50" i="4"/>
  <c r="I50" i="4"/>
  <c r="F50" i="4"/>
  <c r="Q50" i="4" s="1"/>
  <c r="R35" i="4"/>
  <c r="I35" i="4"/>
  <c r="F35" i="4"/>
  <c r="Q35" i="4" s="1"/>
  <c r="R33" i="4"/>
  <c r="I33" i="4"/>
  <c r="F33" i="4"/>
  <c r="K33" i="4" s="1"/>
  <c r="I41" i="4"/>
  <c r="K41" i="4"/>
  <c r="Q41" i="4"/>
  <c r="R41" i="4"/>
  <c r="R37" i="4"/>
  <c r="I37" i="4"/>
  <c r="F37" i="4"/>
  <c r="Q37" i="4" s="1"/>
  <c r="R36" i="4"/>
  <c r="I36" i="4"/>
  <c r="F36" i="4"/>
  <c r="K36" i="4" s="1"/>
  <c r="R34" i="4"/>
  <c r="I34" i="4"/>
  <c r="F34" i="4"/>
  <c r="Q34" i="4" s="1"/>
  <c r="R32" i="4"/>
  <c r="I32" i="4"/>
  <c r="F32" i="4"/>
  <c r="K32" i="4" s="1"/>
  <c r="R31" i="4"/>
  <c r="I31" i="4"/>
  <c r="F31" i="4"/>
  <c r="K31" i="4" s="1"/>
  <c r="R30" i="4"/>
  <c r="I30" i="4"/>
  <c r="F30" i="4"/>
  <c r="Q30" i="4" s="1"/>
  <c r="R53" i="4"/>
  <c r="I53" i="4"/>
  <c r="F53" i="4"/>
  <c r="Q53" i="4" s="1"/>
  <c r="R48" i="4"/>
  <c r="I48" i="4"/>
  <c r="S48" i="4" s="1"/>
  <c r="F48" i="4"/>
  <c r="K48" i="4" s="1"/>
  <c r="R47" i="4"/>
  <c r="I47" i="4"/>
  <c r="F47" i="4"/>
  <c r="Q47" i="4" s="1"/>
  <c r="R46" i="4"/>
  <c r="I46" i="4"/>
  <c r="F46" i="4"/>
  <c r="K46" i="4" s="1"/>
  <c r="R45" i="4"/>
  <c r="I45" i="4"/>
  <c r="F45" i="4"/>
  <c r="Q45" i="4" s="1"/>
  <c r="R44" i="4"/>
  <c r="I44" i="4"/>
  <c r="F44" i="4"/>
  <c r="Q44" i="4" s="1"/>
  <c r="R43" i="4"/>
  <c r="I43" i="4"/>
  <c r="F43" i="4"/>
  <c r="Q43" i="4" s="1"/>
  <c r="R29" i="4"/>
  <c r="I29" i="4"/>
  <c r="F29" i="4"/>
  <c r="K29" i="4" s="1"/>
  <c r="R28" i="4"/>
  <c r="I28" i="4"/>
  <c r="F28" i="4"/>
  <c r="K28" i="4" s="1"/>
  <c r="R27" i="4"/>
  <c r="I27" i="4"/>
  <c r="F27" i="4"/>
  <c r="Q27" i="4" s="1"/>
  <c r="R26" i="4"/>
  <c r="I26" i="4"/>
  <c r="F26" i="4"/>
  <c r="K26" i="4" s="1"/>
  <c r="R24" i="4"/>
  <c r="I24" i="4"/>
  <c r="F24" i="4"/>
  <c r="K24" i="4" s="1"/>
  <c r="R23" i="4"/>
  <c r="I23" i="4"/>
  <c r="F23" i="4"/>
  <c r="Q23" i="4" s="1"/>
  <c r="R22" i="4"/>
  <c r="I22" i="4"/>
  <c r="F22" i="4"/>
  <c r="Q22" i="4" s="1"/>
  <c r="R21" i="4"/>
  <c r="I21" i="4"/>
  <c r="F21" i="4"/>
  <c r="Q21" i="4" s="1"/>
  <c r="R20" i="4"/>
  <c r="I20" i="4"/>
  <c r="F20" i="4"/>
  <c r="Q20" i="4" s="1"/>
  <c r="R19" i="4"/>
  <c r="I19" i="4"/>
  <c r="F19" i="4"/>
  <c r="Q19" i="4" s="1"/>
  <c r="R18" i="4"/>
  <c r="I18" i="4"/>
  <c r="F18" i="4"/>
  <c r="K18" i="4" s="1"/>
  <c r="R17" i="4"/>
  <c r="I17" i="4"/>
  <c r="F17" i="4"/>
  <c r="K17" i="4" s="1"/>
  <c r="R16" i="4"/>
  <c r="I16" i="4"/>
  <c r="F16" i="4"/>
  <c r="Q16" i="4" s="1"/>
  <c r="R15" i="4"/>
  <c r="I15" i="4"/>
  <c r="F15" i="4"/>
  <c r="K15" i="4" s="1"/>
  <c r="R14" i="4"/>
  <c r="I14" i="4"/>
  <c r="S14" i="4" s="1"/>
  <c r="F14" i="4"/>
  <c r="Q14" i="4" s="1"/>
  <c r="R13" i="4"/>
  <c r="I13" i="4"/>
  <c r="F13" i="4"/>
  <c r="Q13" i="4" s="1"/>
  <c r="R12" i="4"/>
  <c r="I12" i="4"/>
  <c r="F12" i="4"/>
  <c r="K12" i="4" s="1"/>
  <c r="R11" i="4"/>
  <c r="I11" i="4"/>
  <c r="F11" i="4"/>
  <c r="Q11" i="4" s="1"/>
  <c r="R10" i="4"/>
  <c r="I10" i="4"/>
  <c r="F10" i="4"/>
  <c r="Q10" i="4" s="1"/>
  <c r="R9" i="4"/>
  <c r="I9" i="4"/>
  <c r="F9" i="4"/>
  <c r="K9" i="4" s="1"/>
  <c r="R8" i="4"/>
  <c r="I8" i="4"/>
  <c r="F8" i="4"/>
  <c r="Q8" i="4" s="1"/>
  <c r="R7" i="4"/>
  <c r="I7" i="4"/>
  <c r="F7" i="4"/>
  <c r="K7" i="4" s="1"/>
  <c r="R6" i="4"/>
  <c r="I6" i="4"/>
  <c r="F6" i="4"/>
  <c r="Q6" i="4" s="1"/>
  <c r="R46" i="2"/>
  <c r="I46" i="2"/>
  <c r="F46" i="2"/>
  <c r="K46" i="2" s="1"/>
  <c r="Q46" i="3"/>
  <c r="R27" i="3"/>
  <c r="I27" i="3"/>
  <c r="F27" i="3"/>
  <c r="K27" i="3" s="1"/>
  <c r="F25" i="3"/>
  <c r="Q25" i="3" s="1"/>
  <c r="F24" i="3"/>
  <c r="K24" i="3" s="1"/>
  <c r="G4" i="2"/>
  <c r="E6" i="7" s="1"/>
  <c r="R44" i="2"/>
  <c r="I44" i="2"/>
  <c r="F44" i="2"/>
  <c r="Q44" i="2" s="1"/>
  <c r="R43" i="2"/>
  <c r="I43" i="2"/>
  <c r="F43" i="2"/>
  <c r="Q43" i="2" s="1"/>
  <c r="R42" i="2"/>
  <c r="I42" i="2"/>
  <c r="F42" i="2"/>
  <c r="K42" i="2" s="1"/>
  <c r="R41" i="2"/>
  <c r="I41" i="2"/>
  <c r="F41" i="2"/>
  <c r="K41" i="2" s="1"/>
  <c r="R31" i="2"/>
  <c r="Q31" i="2"/>
  <c r="K31" i="2"/>
  <c r="I31" i="2"/>
  <c r="Q30" i="2"/>
  <c r="R47" i="3"/>
  <c r="K47" i="3"/>
  <c r="I47" i="3"/>
  <c r="R46" i="3"/>
  <c r="K46" i="3"/>
  <c r="I46" i="3"/>
  <c r="R45" i="3"/>
  <c r="I45" i="3"/>
  <c r="K45" i="3"/>
  <c r="R44" i="3"/>
  <c r="I44" i="3"/>
  <c r="F44" i="3"/>
  <c r="Q44" i="3" s="1"/>
  <c r="R39" i="3"/>
  <c r="I39" i="3"/>
  <c r="K39" i="3"/>
  <c r="R35" i="3"/>
  <c r="I35" i="3"/>
  <c r="Q35" i="3"/>
  <c r="R34" i="3"/>
  <c r="I34" i="3"/>
  <c r="Q34" i="3"/>
  <c r="R33" i="3"/>
  <c r="I33" i="3"/>
  <c r="F33" i="3"/>
  <c r="Q33" i="3" s="1"/>
  <c r="R32" i="3"/>
  <c r="I32" i="3"/>
  <c r="F32" i="3"/>
  <c r="K32" i="3" s="1"/>
  <c r="R25" i="3"/>
  <c r="I25" i="3"/>
  <c r="R24" i="3"/>
  <c r="I24" i="3"/>
  <c r="R22" i="3"/>
  <c r="I22" i="3"/>
  <c r="Q22" i="3"/>
  <c r="R21" i="3"/>
  <c r="I21" i="3"/>
  <c r="K21" i="3"/>
  <c r="R19" i="3"/>
  <c r="I19" i="3"/>
  <c r="F19" i="3"/>
  <c r="K19" i="3" s="1"/>
  <c r="R18" i="3"/>
  <c r="I18" i="3"/>
  <c r="F18" i="3"/>
  <c r="Q18" i="3" s="1"/>
  <c r="R16" i="3"/>
  <c r="Q16" i="3"/>
  <c r="K16" i="3"/>
  <c r="I16" i="3"/>
  <c r="R15" i="3"/>
  <c r="I15" i="3"/>
  <c r="Q15" i="3"/>
  <c r="R9" i="3"/>
  <c r="I9" i="3"/>
  <c r="F9" i="3"/>
  <c r="K9" i="3" s="1"/>
  <c r="R8" i="3"/>
  <c r="I8" i="3"/>
  <c r="F8" i="3"/>
  <c r="K8" i="3" s="1"/>
  <c r="R7" i="3"/>
  <c r="I7" i="3"/>
  <c r="F7" i="3"/>
  <c r="Q7" i="3" s="1"/>
  <c r="R6" i="3"/>
  <c r="I6" i="3"/>
  <c r="F6" i="3"/>
  <c r="K6" i="3" s="1"/>
  <c r="R28" i="2"/>
  <c r="I28" i="2"/>
  <c r="F28" i="2"/>
  <c r="K28" i="2" s="1"/>
  <c r="R27" i="2"/>
  <c r="I27" i="2"/>
  <c r="F27" i="2"/>
  <c r="K27" i="2" s="1"/>
  <c r="R26" i="2"/>
  <c r="I26" i="2"/>
  <c r="F26" i="2"/>
  <c r="K26" i="2" s="1"/>
  <c r="R25" i="2"/>
  <c r="I25" i="2"/>
  <c r="F25" i="2"/>
  <c r="Q25" i="2" s="1"/>
  <c r="R24" i="2"/>
  <c r="I24" i="2"/>
  <c r="F24" i="2"/>
  <c r="Q24" i="2" s="1"/>
  <c r="R23" i="2"/>
  <c r="I23" i="2"/>
  <c r="F23" i="2"/>
  <c r="Q23" i="2" s="1"/>
  <c r="R22" i="2"/>
  <c r="I22" i="2"/>
  <c r="F22" i="2"/>
  <c r="K22" i="2" s="1"/>
  <c r="R21" i="2"/>
  <c r="I21" i="2"/>
  <c r="F21" i="2"/>
  <c r="K21" i="2" s="1"/>
  <c r="R20" i="2"/>
  <c r="I20" i="2"/>
  <c r="F20" i="2"/>
  <c r="Q20" i="2" s="1"/>
  <c r="R19" i="2"/>
  <c r="I19" i="2"/>
  <c r="F19" i="2"/>
  <c r="Q19" i="2" s="1"/>
  <c r="R18" i="2"/>
  <c r="I18" i="2"/>
  <c r="F18" i="2"/>
  <c r="K18" i="2" s="1"/>
  <c r="R17" i="2"/>
  <c r="I17" i="2"/>
  <c r="F17" i="2"/>
  <c r="Q17" i="2" s="1"/>
  <c r="R16" i="2"/>
  <c r="I16" i="2"/>
  <c r="F16" i="2"/>
  <c r="Q16" i="2" s="1"/>
  <c r="F15" i="2"/>
  <c r="Q15" i="2" s="1"/>
  <c r="F14" i="2"/>
  <c r="K14" i="2" s="1"/>
  <c r="F13" i="2"/>
  <c r="Q13" i="2" s="1"/>
  <c r="F12" i="2"/>
  <c r="K12" i="2" s="1"/>
  <c r="F11" i="2"/>
  <c r="Q11" i="2" s="1"/>
  <c r="F10" i="2"/>
  <c r="Q10" i="2" s="1"/>
  <c r="F9" i="2"/>
  <c r="K9" i="2" s="1"/>
  <c r="F8" i="2"/>
  <c r="K8" i="2" s="1"/>
  <c r="F7" i="2"/>
  <c r="Q7" i="2" s="1"/>
  <c r="I6" i="2"/>
  <c r="R8" i="2"/>
  <c r="R9" i="2"/>
  <c r="R10" i="2"/>
  <c r="R11" i="2"/>
  <c r="R12" i="2"/>
  <c r="R13" i="2"/>
  <c r="R14" i="2"/>
  <c r="R15" i="2"/>
  <c r="F6" i="2"/>
  <c r="K6" i="2" s="1"/>
  <c r="I8" i="2"/>
  <c r="I9" i="2"/>
  <c r="I10" i="2"/>
  <c r="I11" i="2"/>
  <c r="I12" i="2"/>
  <c r="I13" i="2"/>
  <c r="I14" i="2"/>
  <c r="I15" i="2"/>
  <c r="R40" i="2"/>
  <c r="I40" i="2"/>
  <c r="F40" i="2"/>
  <c r="K40" i="2" s="1"/>
  <c r="R30" i="2"/>
  <c r="K30" i="2"/>
  <c r="I30" i="2"/>
  <c r="R7" i="2"/>
  <c r="I7" i="2"/>
  <c r="R6" i="2"/>
  <c r="Q24" i="1"/>
  <c r="K24" i="1"/>
  <c r="I24" i="1"/>
  <c r="G4" i="1"/>
  <c r="R29" i="1"/>
  <c r="I29" i="1"/>
  <c r="F29" i="1"/>
  <c r="Q29" i="1" s="1"/>
  <c r="R6" i="1"/>
  <c r="K6" i="1"/>
  <c r="R27" i="1"/>
  <c r="I27" i="1"/>
  <c r="F27" i="1"/>
  <c r="K27" i="1" s="1"/>
  <c r="R25" i="1"/>
  <c r="K10" i="1"/>
  <c r="I10" i="1"/>
  <c r="R7" i="1"/>
  <c r="K7" i="1"/>
  <c r="I7" i="1"/>
  <c r="I4" i="1" s="1"/>
  <c r="H4" i="1" s="1"/>
  <c r="R15" i="1"/>
  <c r="I15" i="1"/>
  <c r="F15" i="1"/>
  <c r="K15" i="1" s="1"/>
  <c r="K9" i="1"/>
  <c r="R9" i="1"/>
  <c r="R10" i="1"/>
  <c r="R12" i="1"/>
  <c r="R13" i="1"/>
  <c r="R18" i="1"/>
  <c r="R19" i="1"/>
  <c r="R21" i="1"/>
  <c r="R23" i="1"/>
  <c r="I25" i="1"/>
  <c r="F25" i="1"/>
  <c r="Q25" i="1" s="1"/>
  <c r="I23" i="1"/>
  <c r="Q23" i="1"/>
  <c r="I21" i="1"/>
  <c r="F21" i="1"/>
  <c r="Q21" i="1" s="1"/>
  <c r="I19" i="1"/>
  <c r="F19" i="1"/>
  <c r="Q19" i="1" s="1"/>
  <c r="I18" i="1"/>
  <c r="F18" i="1"/>
  <c r="Q18" i="1" s="1"/>
  <c r="I13" i="1"/>
  <c r="F13" i="1"/>
  <c r="I12" i="1"/>
  <c r="F12" i="1"/>
  <c r="I9" i="1"/>
  <c r="I6" i="1"/>
  <c r="E36" i="8" l="1"/>
  <c r="E34" i="8"/>
  <c r="E48" i="8"/>
  <c r="E42" i="8"/>
  <c r="E13" i="8"/>
  <c r="E26" i="8"/>
  <c r="E24" i="8"/>
  <c r="G4" i="5"/>
  <c r="E3" i="7" s="1"/>
  <c r="Q25" i="4"/>
  <c r="S16" i="4"/>
  <c r="S52" i="4"/>
  <c r="S28" i="3"/>
  <c r="S29" i="3"/>
  <c r="Q29" i="3"/>
  <c r="K28" i="3"/>
  <c r="Q37" i="3"/>
  <c r="K39" i="4"/>
  <c r="I4" i="4"/>
  <c r="H4" i="4" s="1"/>
  <c r="S35" i="4"/>
  <c r="S27" i="4"/>
  <c r="S50" i="4"/>
  <c r="S20" i="4"/>
  <c r="K6" i="5"/>
  <c r="S18" i="2"/>
  <c r="S25" i="2"/>
  <c r="Q36" i="3"/>
  <c r="K10" i="3"/>
  <c r="I4" i="3"/>
  <c r="H4" i="3" s="1"/>
  <c r="S33" i="3"/>
  <c r="S47" i="3"/>
  <c r="I4" i="2"/>
  <c r="Q4" i="5"/>
  <c r="P4" i="5" s="1"/>
  <c r="K14" i="5"/>
  <c r="S12" i="5"/>
  <c r="S6" i="5"/>
  <c r="K13" i="5"/>
  <c r="S13" i="5"/>
  <c r="S14" i="5"/>
  <c r="K12" i="5"/>
  <c r="K50" i="4"/>
  <c r="K51" i="4"/>
  <c r="Q52" i="4"/>
  <c r="K35" i="4"/>
  <c r="Q33" i="4"/>
  <c r="S33" i="4"/>
  <c r="S41" i="4"/>
  <c r="S10" i="4"/>
  <c r="S21" i="4"/>
  <c r="S36" i="4"/>
  <c r="S53" i="4"/>
  <c r="S18" i="3"/>
  <c r="S8" i="3"/>
  <c r="S23" i="4"/>
  <c r="S9" i="4"/>
  <c r="S17" i="4"/>
  <c r="S24" i="4"/>
  <c r="S34" i="4"/>
  <c r="S37" i="4"/>
  <c r="Q17" i="4"/>
  <c r="S43" i="4"/>
  <c r="S31" i="4"/>
  <c r="S32" i="4"/>
  <c r="Q31" i="4"/>
  <c r="Q15" i="4"/>
  <c r="Q32" i="4"/>
  <c r="S12" i="4"/>
  <c r="Q29" i="4"/>
  <c r="S28" i="4"/>
  <c r="S13" i="4"/>
  <c r="S19" i="4"/>
  <c r="S30" i="4"/>
  <c r="K34" i="4"/>
  <c r="K30" i="4"/>
  <c r="Q36" i="4"/>
  <c r="K37" i="4"/>
  <c r="Q46" i="4"/>
  <c r="S46" i="4"/>
  <c r="Q18" i="4"/>
  <c r="Q24" i="4"/>
  <c r="K14" i="4"/>
  <c r="K47" i="4"/>
  <c r="S47" i="4"/>
  <c r="Q26" i="4"/>
  <c r="K43" i="4"/>
  <c r="K44" i="4"/>
  <c r="S7" i="4"/>
  <c r="K8" i="4"/>
  <c r="S11" i="4"/>
  <c r="S22" i="4"/>
  <c r="Q28" i="4"/>
  <c r="S44" i="4"/>
  <c r="Q7" i="4"/>
  <c r="S45" i="4"/>
  <c r="S29" i="4"/>
  <c r="S26" i="4"/>
  <c r="S18" i="4"/>
  <c r="S15" i="4"/>
  <c r="S8" i="4"/>
  <c r="K19" i="4"/>
  <c r="Q9" i="4"/>
  <c r="Q48" i="4"/>
  <c r="K6" i="4"/>
  <c r="K16" i="4"/>
  <c r="K27" i="4"/>
  <c r="K45" i="4"/>
  <c r="K13" i="4"/>
  <c r="K23" i="4"/>
  <c r="S6" i="4"/>
  <c r="K10" i="4"/>
  <c r="K20" i="4"/>
  <c r="K11" i="4"/>
  <c r="K21" i="4"/>
  <c r="K53" i="4"/>
  <c r="Q12" i="4"/>
  <c r="K22" i="4"/>
  <c r="S46" i="2"/>
  <c r="Q46" i="2"/>
  <c r="S43" i="2"/>
  <c r="Q41" i="2"/>
  <c r="S7" i="3"/>
  <c r="S25" i="3"/>
  <c r="S27" i="3"/>
  <c r="S39" i="3"/>
  <c r="Q27" i="3"/>
  <c r="S45" i="3"/>
  <c r="S21" i="3"/>
  <c r="S9" i="3"/>
  <c r="S32" i="3"/>
  <c r="Q6" i="3"/>
  <c r="S46" i="3"/>
  <c r="S44" i="3"/>
  <c r="K33" i="3"/>
  <c r="S22" i="3"/>
  <c r="K34" i="3"/>
  <c r="S15" i="3"/>
  <c r="S34" i="3"/>
  <c r="K15" i="3"/>
  <c r="S24" i="3"/>
  <c r="S35" i="3"/>
  <c r="S16" i="3"/>
  <c r="S19" i="3"/>
  <c r="Q21" i="3"/>
  <c r="Q39" i="3"/>
  <c r="K25" i="3"/>
  <c r="Q9" i="3"/>
  <c r="Q19" i="3"/>
  <c r="S6" i="3"/>
  <c r="S42" i="2"/>
  <c r="S17" i="2"/>
  <c r="S44" i="2"/>
  <c r="S41" i="2"/>
  <c r="Q42" i="2"/>
  <c r="K43" i="2"/>
  <c r="K44" i="2"/>
  <c r="Q40" i="2"/>
  <c r="S26" i="2"/>
  <c r="S21" i="2"/>
  <c r="S15" i="2"/>
  <c r="S31" i="2"/>
  <c r="Q26" i="2"/>
  <c r="S20" i="2"/>
  <c r="S27" i="2"/>
  <c r="K7" i="3"/>
  <c r="K22" i="3"/>
  <c r="K44" i="3"/>
  <c r="K18" i="3"/>
  <c r="Q32" i="3"/>
  <c r="Q8" i="3"/>
  <c r="Q24" i="3"/>
  <c r="Q45" i="3"/>
  <c r="K35" i="3"/>
  <c r="Q27" i="2"/>
  <c r="S24" i="2"/>
  <c r="S28" i="2"/>
  <c r="S23" i="2"/>
  <c r="Q28" i="2"/>
  <c r="K25" i="2"/>
  <c r="K23" i="2"/>
  <c r="K24" i="2"/>
  <c r="S19" i="2"/>
  <c r="K16" i="2"/>
  <c r="Q18" i="2"/>
  <c r="S16" i="2"/>
  <c r="S22" i="2"/>
  <c r="K19" i="2"/>
  <c r="K11" i="2"/>
  <c r="S14" i="2"/>
  <c r="Q22" i="2"/>
  <c r="K17" i="2"/>
  <c r="Q21" i="2"/>
  <c r="K20" i="2"/>
  <c r="S6" i="2"/>
  <c r="K13" i="2"/>
  <c r="S11" i="2"/>
  <c r="S40" i="2"/>
  <c r="Q14" i="2"/>
  <c r="K10" i="2"/>
  <c r="Q6" i="2"/>
  <c r="K15" i="2"/>
  <c r="Q9" i="2"/>
  <c r="S30" i="2"/>
  <c r="Q8" i="2"/>
  <c r="K7" i="2"/>
  <c r="Q12" i="2"/>
  <c r="S12" i="2"/>
  <c r="S10" i="2"/>
  <c r="S9" i="2"/>
  <c r="S13" i="2"/>
  <c r="S8" i="2"/>
  <c r="S7" i="2"/>
  <c r="K21" i="1"/>
  <c r="S27" i="1"/>
  <c r="S29" i="1"/>
  <c r="K29" i="1"/>
  <c r="Q27" i="1"/>
  <c r="S7" i="1"/>
  <c r="S13" i="1"/>
  <c r="Q15" i="1"/>
  <c r="S15" i="1"/>
  <c r="S9" i="1"/>
  <c r="K25" i="1"/>
  <c r="S19" i="1"/>
  <c r="S18" i="1"/>
  <c r="S21" i="1"/>
  <c r="S10" i="1"/>
  <c r="S25" i="1"/>
  <c r="S12" i="1"/>
  <c r="K19" i="1"/>
  <c r="K18" i="1"/>
  <c r="K23" i="1"/>
  <c r="S6" i="1"/>
  <c r="K13" i="1"/>
  <c r="S23" i="1"/>
  <c r="K12" i="1"/>
  <c r="H4" i="2" l="1"/>
  <c r="H8" i="5" s="1"/>
  <c r="K8" i="5" s="1"/>
  <c r="I8" i="5"/>
  <c r="S8" i="5" s="1"/>
  <c r="H10" i="5"/>
  <c r="Q4" i="4"/>
  <c r="P4" i="4" s="1"/>
  <c r="Q4" i="1"/>
  <c r="P4" i="1" s="1"/>
  <c r="Q4" i="2"/>
  <c r="Q4" i="3"/>
  <c r="P4" i="3" s="1"/>
  <c r="S4" i="4"/>
  <c r="R4" i="4" s="1"/>
  <c r="J4" i="4" s="1"/>
  <c r="K4" i="4" s="1"/>
  <c r="S4" i="2"/>
  <c r="R4" i="2" s="1"/>
  <c r="J4" i="2" s="1"/>
  <c r="K4" i="2" s="1"/>
  <c r="P4" i="2"/>
  <c r="S4" i="3"/>
  <c r="R4" i="3" s="1"/>
  <c r="J4" i="3" s="1"/>
  <c r="K4" i="3" s="1"/>
  <c r="S4" i="1"/>
  <c r="R4" i="1" s="1"/>
  <c r="J4" i="1" s="1"/>
  <c r="K4" i="1" s="1"/>
  <c r="K10" i="5" l="1"/>
  <c r="I10" i="5"/>
  <c r="S10" i="5" l="1"/>
  <c r="S4" i="5" s="1"/>
  <c r="I4" i="5"/>
  <c r="H4" i="5" s="1"/>
  <c r="F3" i="7" s="1"/>
  <c r="R4" i="5" l="1"/>
  <c r="J4" i="5" s="1"/>
  <c r="K4" i="5" s="1"/>
</calcChain>
</file>

<file path=xl/sharedStrings.xml><?xml version="1.0" encoding="utf-8"?>
<sst xmlns="http://schemas.openxmlformats.org/spreadsheetml/2006/main" count="1555" uniqueCount="446">
  <si>
    <t>podlaží</t>
  </si>
  <si>
    <t>odkud</t>
  </si>
  <si>
    <t>kam</t>
  </si>
  <si>
    <t>popis</t>
  </si>
  <si>
    <t>Un</t>
  </si>
  <si>
    <t>Pi</t>
  </si>
  <si>
    <t>beta</t>
  </si>
  <si>
    <t>Pp</t>
  </si>
  <si>
    <t>cos fi</t>
  </si>
  <si>
    <t>jištění</t>
  </si>
  <si>
    <t>délka</t>
  </si>
  <si>
    <t>(V)</t>
  </si>
  <si>
    <t>(-)</t>
  </si>
  <si>
    <t>kabel</t>
  </si>
  <si>
    <t>poznámka</t>
  </si>
  <si>
    <t>(kW)</t>
  </si>
  <si>
    <t>(A)</t>
  </si>
  <si>
    <t>char.</t>
  </si>
  <si>
    <t>m</t>
  </si>
  <si>
    <t>modulů</t>
  </si>
  <si>
    <t>tan fi</t>
  </si>
  <si>
    <t>Q</t>
  </si>
  <si>
    <t>kVAr</t>
  </si>
  <si>
    <t>In</t>
  </si>
  <si>
    <t>C</t>
  </si>
  <si>
    <t>B</t>
  </si>
  <si>
    <t>CYKY-J 5x10</t>
  </si>
  <si>
    <t>CYKY-J 5x2,5</t>
  </si>
  <si>
    <t>CYKY-J 3x2,5</t>
  </si>
  <si>
    <t>CYKY-J 3x1,5</t>
  </si>
  <si>
    <t>1R1</t>
  </si>
  <si>
    <t>místnost
(prostor)</t>
  </si>
  <si>
    <t>NAB1</t>
  </si>
  <si>
    <t>venky</t>
  </si>
  <si>
    <t>NAB2</t>
  </si>
  <si>
    <t>RN</t>
  </si>
  <si>
    <t>Retenční nádrž - čerpadlo</t>
  </si>
  <si>
    <t>motorový jistič</t>
  </si>
  <si>
    <t>Dešťová nádrž</t>
  </si>
  <si>
    <t>DN</t>
  </si>
  <si>
    <t>ZA1</t>
  </si>
  <si>
    <t>ZA2</t>
  </si>
  <si>
    <t>BR</t>
  </si>
  <si>
    <t>Pohon brány</t>
  </si>
  <si>
    <t>Z1</t>
  </si>
  <si>
    <t>Z2</t>
  </si>
  <si>
    <t>IO 245</t>
  </si>
  <si>
    <t>Osv. pod přístřeškem</t>
  </si>
  <si>
    <t>integrovaná baterie 24VDC</t>
  </si>
  <si>
    <t>Osv. areálu</t>
  </si>
  <si>
    <t>Osv. Nad ČS</t>
  </si>
  <si>
    <t>S1</t>
  </si>
  <si>
    <t>S2</t>
  </si>
  <si>
    <t>S3</t>
  </si>
  <si>
    <t>ČS</t>
  </si>
  <si>
    <t>Zás. pod přístřeškem č. 1</t>
  </si>
  <si>
    <t>Zás. pod přístřeškem č. 2</t>
  </si>
  <si>
    <t>Závora areálová č. 1</t>
  </si>
  <si>
    <t>Závora areálová č. 2</t>
  </si>
  <si>
    <t>Čerpací stanice nafty</t>
  </si>
  <si>
    <t>RH1</t>
  </si>
  <si>
    <t>PS 07</t>
  </si>
  <si>
    <t>SO 102</t>
  </si>
  <si>
    <t>IO 247</t>
  </si>
  <si>
    <t>Branka</t>
  </si>
  <si>
    <t>venkovní areál</t>
  </si>
  <si>
    <t>Rozváděč venk. rozvodů</t>
  </si>
  <si>
    <t>RCBO, typ A, 30 mA</t>
  </si>
  <si>
    <t>Osv. areálu (fasádní)</t>
  </si>
  <si>
    <t>1.NP</t>
  </si>
  <si>
    <t>SO 101</t>
  </si>
  <si>
    <t>1R2</t>
  </si>
  <si>
    <t>1R3</t>
  </si>
  <si>
    <t>Z3</t>
  </si>
  <si>
    <t>CYKY-J 5x11</t>
  </si>
  <si>
    <t>Z4</t>
  </si>
  <si>
    <t>CYKY-J 5x12</t>
  </si>
  <si>
    <t>Z5</t>
  </si>
  <si>
    <t>CYKY-J 5x13</t>
  </si>
  <si>
    <t>Z6</t>
  </si>
  <si>
    <t>CYKY-J 5x14</t>
  </si>
  <si>
    <t>Z7</t>
  </si>
  <si>
    <t>CYKY-J 5x15</t>
  </si>
  <si>
    <t>Z8</t>
  </si>
  <si>
    <t>CYKY-J 5x16</t>
  </si>
  <si>
    <t>Z9</t>
  </si>
  <si>
    <t>CYKY-J 5x17</t>
  </si>
  <si>
    <t>Z10</t>
  </si>
  <si>
    <t>CYKY-J 5x18</t>
  </si>
  <si>
    <t>Rozváděč 1.NP</t>
  </si>
  <si>
    <t>1.09</t>
  </si>
  <si>
    <t>1.01, 1.02, 1.03, 1.04, 1.05</t>
  </si>
  <si>
    <t>RCBO</t>
  </si>
  <si>
    <t>Zás. 230 V</t>
  </si>
  <si>
    <t>1.26</t>
  </si>
  <si>
    <t>1.08</t>
  </si>
  <si>
    <t>1.10, 1.11, 1.12, 1.13</t>
  </si>
  <si>
    <t>1.14</t>
  </si>
  <si>
    <t>1.15</t>
  </si>
  <si>
    <t>1.16</t>
  </si>
  <si>
    <t>Z11</t>
  </si>
  <si>
    <t>Z12</t>
  </si>
  <si>
    <t>Z13</t>
  </si>
  <si>
    <t>Z14</t>
  </si>
  <si>
    <t>Z15</t>
  </si>
  <si>
    <t>Z16</t>
  </si>
  <si>
    <t>Z17</t>
  </si>
  <si>
    <t>1.17, 1.18</t>
  </si>
  <si>
    <t>1.20</t>
  </si>
  <si>
    <t>RCBO (prac. Plocha)</t>
  </si>
  <si>
    <t>RCBO (lednice 1)</t>
  </si>
  <si>
    <t>RCBO (lednice 2)</t>
  </si>
  <si>
    <t>(garážová vrata)</t>
  </si>
  <si>
    <t>Z18</t>
  </si>
  <si>
    <t>Z19</t>
  </si>
  <si>
    <t>Z20</t>
  </si>
  <si>
    <t>Z21</t>
  </si>
  <si>
    <t>Z22</t>
  </si>
  <si>
    <t>Z23</t>
  </si>
  <si>
    <t>1.21, 1.22, 1.23</t>
  </si>
  <si>
    <t>1.24, 1.25</t>
  </si>
  <si>
    <t>1.06</t>
  </si>
  <si>
    <t>1.19</t>
  </si>
  <si>
    <t>ZS1</t>
  </si>
  <si>
    <t>Zás. skříň 400 V</t>
  </si>
  <si>
    <t>RCBO součástí ZS</t>
  </si>
  <si>
    <t>ZS2</t>
  </si>
  <si>
    <t>Osvětlení 1</t>
  </si>
  <si>
    <t>Osvětlení 2</t>
  </si>
  <si>
    <t>Osvětlení 3</t>
  </si>
  <si>
    <t>Osvětlení 4</t>
  </si>
  <si>
    <t>Osvětlení 5</t>
  </si>
  <si>
    <t>Osvětlení 6</t>
  </si>
  <si>
    <t>RH2</t>
  </si>
  <si>
    <t>Vent. VZT 230 V</t>
  </si>
  <si>
    <t>ovládá MaR</t>
  </si>
  <si>
    <t>VZT2</t>
  </si>
  <si>
    <t>1.25</t>
  </si>
  <si>
    <t>1.22</t>
  </si>
  <si>
    <t>VZT6</t>
  </si>
  <si>
    <t>Větrání (přívod)</t>
  </si>
  <si>
    <t>Větrání (odtah)</t>
  </si>
  <si>
    <t>2.18</t>
  </si>
  <si>
    <t>2.NP</t>
  </si>
  <si>
    <t>1.24</t>
  </si>
  <si>
    <t>2.20a</t>
  </si>
  <si>
    <t>Vnější jednotka střecha</t>
  </si>
  <si>
    <t>střecha</t>
  </si>
  <si>
    <t>RMaR</t>
  </si>
  <si>
    <t>UT1</t>
  </si>
  <si>
    <t>UT2</t>
  </si>
  <si>
    <t>UT3</t>
  </si>
  <si>
    <t>UT4</t>
  </si>
  <si>
    <t>S</t>
  </si>
  <si>
    <t>Plyn. kotel</t>
  </si>
  <si>
    <t>Bojler - el. patrona</t>
  </si>
  <si>
    <t>Neutralizační box</t>
  </si>
  <si>
    <t>Tepelné čerpadlo</t>
  </si>
  <si>
    <t>Rozváděč topení 1.NP</t>
  </si>
  <si>
    <t>Žaluzie</t>
  </si>
  <si>
    <t>2.02</t>
  </si>
  <si>
    <t>RCBO (PC)</t>
  </si>
  <si>
    <t>RCBO (projektor)</t>
  </si>
  <si>
    <t>RCBO (podl. krab.)</t>
  </si>
  <si>
    <t>2.04</t>
  </si>
  <si>
    <t>2.05</t>
  </si>
  <si>
    <t>RCBO (linka)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</si>
  <si>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</si>
  <si>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</si>
  <si>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</si>
  <si>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</si>
  <si>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</si>
  <si>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</si>
  <si>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</si>
  <si>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</si>
  <si>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</si>
  <si>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Z24</t>
  </si>
  <si>
    <t>Z25</t>
  </si>
  <si>
    <t>Z26</t>
  </si>
  <si>
    <t>Z27</t>
  </si>
  <si>
    <t>Z28</t>
  </si>
  <si>
    <t>Z29</t>
  </si>
  <si>
    <t>2.19</t>
  </si>
  <si>
    <t>2.20</t>
  </si>
  <si>
    <t>RCBO (T3)</t>
  </si>
  <si>
    <t>2.21</t>
  </si>
  <si>
    <t>2.21, 2.22</t>
  </si>
  <si>
    <t>2.23, 2.24</t>
  </si>
  <si>
    <t>2.25a</t>
  </si>
  <si>
    <t>RCBO (osoušeč)</t>
  </si>
  <si>
    <t>S4</t>
  </si>
  <si>
    <t>S5</t>
  </si>
  <si>
    <t>S6</t>
  </si>
  <si>
    <t>V1</t>
  </si>
  <si>
    <t>Varná deska 400 V</t>
  </si>
  <si>
    <t>ZA3</t>
  </si>
  <si>
    <t>ZA4</t>
  </si>
  <si>
    <t>Žaluzie 1</t>
  </si>
  <si>
    <t>Žaluzie 2</t>
  </si>
  <si>
    <t>Žaluzie 3</t>
  </si>
  <si>
    <t>Žaluzie 4</t>
  </si>
  <si>
    <t>2.03, 2.04</t>
  </si>
  <si>
    <t>2.06, 2.07, 2.08, 2.09, 2.10, 2.11</t>
  </si>
  <si>
    <t>2.12, 2.13, 2.14, 2.15, 2.18a</t>
  </si>
  <si>
    <t>2.18, 2.19, 2.20a, 2.21, 2.23</t>
  </si>
  <si>
    <t>Rozváděč klas. spotř. 1.NP</t>
  </si>
  <si>
    <t>Rozv. 1.NP</t>
  </si>
  <si>
    <t>Rozv. 2.NP</t>
  </si>
  <si>
    <t>Rozv. venkovních rozv.</t>
  </si>
  <si>
    <t>V11</t>
  </si>
  <si>
    <t>V12</t>
  </si>
  <si>
    <t>V13</t>
  </si>
  <si>
    <t>ústředna EPS</t>
  </si>
  <si>
    <t>ústředna I&amp;HAS</t>
  </si>
  <si>
    <t>ústředna CPS</t>
  </si>
  <si>
    <t>Pozn.:</t>
  </si>
  <si>
    <t>a) veškeré vnitřní osvětlení</t>
  </si>
  <si>
    <t>b) veškeré řídící systémy MaR</t>
  </si>
  <si>
    <t>c) veškerá PC technika</t>
  </si>
  <si>
    <t>Po startu náhradního zdroje proběhne zálohování kompletní spotřeby objektu. Pro servis UPS a případné servisní úkony bude proveden přepínač pro bezvýpadkové přepínání.</t>
  </si>
  <si>
    <t>Po znovu obnovení dodávky sítě bude opět automaticky přeputo na síťové napájení.</t>
  </si>
  <si>
    <t>Do rozváděče RH1 bude napojena fotovoltaická výrobna, která bude připojena tak, aby nebylo možné ji paralelně provozovat s náhradním zdrojem.</t>
  </si>
  <si>
    <t>Do rozváděče RH2 bude napojena fotovoltaická výrobna, která bude připojena tak, aby nebylo možné ji paralelně provozovat s náhradním zdrojem.</t>
  </si>
  <si>
    <t>Uvažovaná velikost UPS zdroje a požadovaná doba překlenutí:</t>
  </si>
  <si>
    <t>Uvažovaná velikost náhradního dieselového zdroje:</t>
  </si>
  <si>
    <t>Do rozváděčů 1R2 a 1R3 budou přivedeny vždy dvě kabelová vedení (záloha UPS a záloha z náhradního zdroje). Bude upřesněno v rámci dalšího stupně dokumentace.</t>
  </si>
  <si>
    <t> ~</t>
  </si>
  <si>
    <t>Vývody, které se uvažuje napájet bezvýpadkově, jsou zvýrazněny šedě. Ústředny I&amp;HAS a EPS mají vlastní baterie, nepředpokládá se tedy zálohování v době překlenutí náhradním zdrojem.</t>
  </si>
  <si>
    <t>Nabíječka EV 22 kW č. 1</t>
  </si>
  <si>
    <t>Nabíječka EV 22 kW č. 2</t>
  </si>
  <si>
    <t>hlídač proud. maxima</t>
  </si>
  <si>
    <t>ER1</t>
  </si>
  <si>
    <t>ER2</t>
  </si>
  <si>
    <t>Chl. box 230 V</t>
  </si>
  <si>
    <t>ovládáno vlastním syst.</t>
  </si>
  <si>
    <t>Rozv. MaR 1</t>
  </si>
  <si>
    <t>Rozv. MaR 2</t>
  </si>
  <si>
    <t>Vzhledem k požadavku zálohování ŘS bude provedeno překlenutí rozváděčů MaR pomocí UPS jednotky.</t>
  </si>
  <si>
    <t>ZV1</t>
  </si>
  <si>
    <t>Zás. 400 V</t>
  </si>
  <si>
    <t>(rychloběžná vrata)</t>
  </si>
  <si>
    <t>ohřev aut, RCBO</t>
  </si>
  <si>
    <t>2.01, 2.02</t>
  </si>
  <si>
    <t>2.25</t>
  </si>
  <si>
    <t>2.26</t>
  </si>
  <si>
    <t>V10</t>
  </si>
  <si>
    <t>Zdroj 24VDC</t>
  </si>
  <si>
    <t>(splachovač pisoárů)</t>
  </si>
  <si>
    <t>2.15a</t>
  </si>
  <si>
    <t>2.18a,2.18</t>
  </si>
  <si>
    <t>2.17</t>
  </si>
  <si>
    <t>zař. 1(1)</t>
  </si>
  <si>
    <t>zař. 1(2)</t>
  </si>
  <si>
    <t>zař. 1(3)</t>
  </si>
  <si>
    <t>Větrání (dohřev)</t>
  </si>
  <si>
    <t>VZT, ovládá MaR</t>
  </si>
  <si>
    <t>zař. 1a</t>
  </si>
  <si>
    <t>zař. 2(1)</t>
  </si>
  <si>
    <t>zař. 2(2)</t>
  </si>
  <si>
    <t>zař. 2(3)</t>
  </si>
  <si>
    <t>zař. 2a</t>
  </si>
  <si>
    <t>zař. 3(1)</t>
  </si>
  <si>
    <t>zař. 3(2)</t>
  </si>
  <si>
    <t>zař. 3(3)</t>
  </si>
  <si>
    <t>zař. 4</t>
  </si>
  <si>
    <t>zař. 6</t>
  </si>
  <si>
    <t>zař. 7</t>
  </si>
  <si>
    <t>zař.11(2)</t>
  </si>
  <si>
    <t>zař.11(1)</t>
  </si>
  <si>
    <t>zař.11(3)</t>
  </si>
  <si>
    <t>zař. 11a</t>
  </si>
  <si>
    <t>zař.12(1)</t>
  </si>
  <si>
    <t>zař.12(2)</t>
  </si>
  <si>
    <t>zař.12(3)</t>
  </si>
  <si>
    <t>zař. 13</t>
  </si>
  <si>
    <t>Větrání dat. míst.</t>
  </si>
  <si>
    <t>zař.14(1)</t>
  </si>
  <si>
    <t>zař.14(2)</t>
  </si>
  <si>
    <t>zař.14(3)</t>
  </si>
  <si>
    <t>zař. 14a</t>
  </si>
  <si>
    <t>zař. 20</t>
  </si>
  <si>
    <t>zař. 21</t>
  </si>
  <si>
    <t>V objektu nejsou kromě nouzového osvětlení a kombinované centrály EPS požadovány žádné další PBZ.</t>
  </si>
  <si>
    <t>40 kVA</t>
  </si>
  <si>
    <t>57 A</t>
  </si>
  <si>
    <t>Celkové shrnutí bilance objektu</t>
  </si>
  <si>
    <t>Topná spotřeba</t>
  </si>
  <si>
    <t>elektroměrový rozváděč</t>
  </si>
  <si>
    <t>napájený rozváděč</t>
  </si>
  <si>
    <t>název napájené spotřeby</t>
  </si>
  <si>
    <t>RH1 a RH 2 budou napojeny do rozváděče R3, který bude vybaven přepínačem SÍŤ / NÁHRADNÍ ZDROJ. 
Než nastane start náhradního zdroje, bude provedeno překlenutí této doby pomocí UPS jednotky, a to na následujících obvodech:</t>
  </si>
  <si>
    <t>Klasická spotřeba</t>
  </si>
  <si>
    <t>hlavní jistič</t>
  </si>
  <si>
    <t>125 A / B</t>
  </si>
  <si>
    <t>napájené rozváděče:</t>
  </si>
  <si>
    <t>1R1 (areálové rozvody)</t>
  </si>
  <si>
    <t>1R3 (rozváděč 2. NP)</t>
  </si>
  <si>
    <t>1R2 (rozáděč. 1. NP)</t>
  </si>
  <si>
    <t>RMaR1 (rozváděč MaR 1. NP)</t>
  </si>
  <si>
    <t>RMaR2 (rozváděč MaR 2. NP)</t>
  </si>
  <si>
    <t>63 A / B</t>
  </si>
  <si>
    <t>40 A / B</t>
  </si>
  <si>
    <t>20 A / B</t>
  </si>
  <si>
    <t>tepelné čerpadlo atp.</t>
  </si>
  <si>
    <t>jednotky VZT</t>
  </si>
  <si>
    <t>řídící systém</t>
  </si>
  <si>
    <t>2.23</t>
  </si>
  <si>
    <t>160 A / B</t>
  </si>
  <si>
    <t>nastavení spouště Ir = 140 A</t>
  </si>
  <si>
    <t>nastavení spouště Ii = 3x Ir</t>
  </si>
  <si>
    <t>220 kVA</t>
  </si>
  <si>
    <t>318 A</t>
  </si>
  <si>
    <t>209 kW</t>
  </si>
  <si>
    <t>soudobý příkon</t>
  </si>
  <si>
    <t>instal. příkon</t>
  </si>
  <si>
    <t>soudob.</t>
  </si>
  <si>
    <t>1.01, 1.02, 2.01, 1.04</t>
  </si>
  <si>
    <t>1.06, 1.19</t>
  </si>
  <si>
    <t>1.03, 1.05, 1.07, 1.08, 1.09, 1.10, 1.11, 1.26, 1.27</t>
  </si>
  <si>
    <t>1.13, 1.14, 1.15, 1.16, 1.17, 1.18, 1.21, 1.22, 1.23, 1.24, 1.25</t>
  </si>
  <si>
    <t>2.02, 2.03</t>
  </si>
  <si>
    <t>2.04, 2.05, 2.06, 2.07, 2.08, 2.09, 2.10, 2.11</t>
  </si>
  <si>
    <t>2.12, 2.13, 2.14, 2.15, 2.15a, 2.15b</t>
  </si>
  <si>
    <t>2.16, 2.16a, 2.17, 2.17a, 2.17b, 2.18, 2.18a, 2.18b, 2.19</t>
  </si>
  <si>
    <t>2.20, 2.20a, 2.21, 2.22</t>
  </si>
  <si>
    <t>2.23, 2.24, 2.25, 2.25a, 2.26, 2.26a</t>
  </si>
  <si>
    <t>(předpoklad zatížení cca 74%)</t>
  </si>
  <si>
    <t>dle spec.</t>
  </si>
  <si>
    <t>32 A/ C</t>
  </si>
  <si>
    <t>10 min</t>
  </si>
  <si>
    <t>Název akce:</t>
  </si>
  <si>
    <t>Novostavba výjezdové základny ZZS JmK, p. o. v Břeclavi</t>
  </si>
  <si>
    <t>Část:</t>
  </si>
  <si>
    <t>D.1.4.3 - ZAŘÍZENÍ SILNOPROUDÝCH ELEKTROINSTALACÍ</t>
  </si>
  <si>
    <t>Místo:</t>
  </si>
  <si>
    <t>Břeclav, 690 02, U Nemocnice [613584]</t>
  </si>
  <si>
    <t>Název:</t>
  </si>
  <si>
    <t>pořadové č.</t>
  </si>
  <si>
    <t>1.</t>
  </si>
  <si>
    <t>2.</t>
  </si>
  <si>
    <t>3.</t>
  </si>
  <si>
    <t>4.</t>
  </si>
  <si>
    <t>5.</t>
  </si>
  <si>
    <t>6.</t>
  </si>
  <si>
    <t>7.</t>
  </si>
  <si>
    <t>Rozváděč +1R1</t>
  </si>
  <si>
    <t>Rozváděč +1R4</t>
  </si>
  <si>
    <t xml:space="preserve"> ---</t>
  </si>
  <si>
    <t>detailní bilance byla součástí předchozího stupně dokumentace.</t>
  </si>
  <si>
    <t>název spotřeby</t>
  </si>
  <si>
    <t>Pi (kW)</t>
  </si>
  <si>
    <t>Ps (kW)</t>
  </si>
  <si>
    <t>pozn.</t>
  </si>
  <si>
    <t>Bilance energií_&amp;EEC</t>
  </si>
  <si>
    <t>β (-)</t>
  </si>
  <si>
    <t>Rozváděč +1R1 (rozváděč venkovních spotřeb)</t>
  </si>
  <si>
    <t>Nabíjecí stanice elektromobilů</t>
  </si>
  <si>
    <t>Osvětlení</t>
  </si>
  <si>
    <t>AO, přístřešek, AO-ČS</t>
  </si>
  <si>
    <t>přístřešek</t>
  </si>
  <si>
    <t>Zásuvkové okruhy</t>
  </si>
  <si>
    <t>Ostatní vývody</t>
  </si>
  <si>
    <t>brána, čerpadla atp</t>
  </si>
  <si>
    <t>Rozváděč +1R2 (rozváděč 1. NP)</t>
  </si>
  <si>
    <t>Zásuvkové okruhy (za UPS)</t>
  </si>
  <si>
    <t>Osvětlení (za UPS)</t>
  </si>
  <si>
    <t>Zásuvkové okruhy 230 V (bez UPS)</t>
  </si>
  <si>
    <t>Zásuvkové okruhy 400 V (bez UPS)</t>
  </si>
  <si>
    <t>Ostatní vývody (za UPS)</t>
  </si>
  <si>
    <t>přívod síť / DA</t>
  </si>
  <si>
    <t>Zásuvkové okruhy 400 V (za UPS)</t>
  </si>
  <si>
    <t>Ostatní vývody (bez UPS)</t>
  </si>
  <si>
    <t xml:space="preserve"> +1R1 (DA)</t>
  </si>
  <si>
    <t xml:space="preserve"> +1R2 (DA)</t>
  </si>
  <si>
    <t>zálohováno diesel agregátem (DA)</t>
  </si>
  <si>
    <t>3x 40 A / B</t>
  </si>
  <si>
    <t>3x 32 A / B</t>
  </si>
  <si>
    <t xml:space="preserve"> +1R2 (UPS)</t>
  </si>
  <si>
    <t>zálohováno bateriovým zdrojem (UPS)</t>
  </si>
  <si>
    <t>přívod DA / UPS</t>
  </si>
  <si>
    <t>kabel: CXKH-R 5x6</t>
  </si>
  <si>
    <t>Rozváděč +1R3 (rozváděč 2. NP)</t>
  </si>
  <si>
    <t xml:space="preserve"> +1R3 (DA)</t>
  </si>
  <si>
    <t xml:space="preserve"> +1R3 (UPS)</t>
  </si>
  <si>
    <t>Rozváděč +1R4 (rozváděč venkovního přístřešku)</t>
  </si>
  <si>
    <t xml:space="preserve"> +1R4 (DA)</t>
  </si>
  <si>
    <t>bezvýpadková záloha</t>
  </si>
  <si>
    <t>3x 25 A / B</t>
  </si>
  <si>
    <t>kabel: CYKY-J 5x6</t>
  </si>
  <si>
    <t>Rezerva pro ostatní vývody v budoucnu</t>
  </si>
  <si>
    <t>předpoklad</t>
  </si>
  <si>
    <t>Rozváděč +RH (hlavní rozváděč; topná spotřeba)</t>
  </si>
  <si>
    <t>Vývody 230 V</t>
  </si>
  <si>
    <t>Vývody 400 V</t>
  </si>
  <si>
    <t>Rozváděče MaR</t>
  </si>
  <si>
    <t>kabel: dle výpočtu</t>
  </si>
  <si>
    <t xml:space="preserve"> +ER1</t>
  </si>
  <si>
    <t>Rozváděč +RH (hlavní rozváděč; klasická spotřeba)</t>
  </si>
  <si>
    <t xml:space="preserve"> +ER2</t>
  </si>
  <si>
    <t>Vývody 230 V (za UPS)</t>
  </si>
  <si>
    <t>Rozváděč +1R2 (za UPS)</t>
  </si>
  <si>
    <t>Rozváděč +1R3 (za UPS)</t>
  </si>
  <si>
    <t>Rozváděč +1R2 (bez UPS)</t>
  </si>
  <si>
    <t>Rozváděč +1R3 (bez UPS)</t>
  </si>
  <si>
    <t>x</t>
  </si>
  <si>
    <t>Pi a β dle výše uvedených</t>
  </si>
  <si>
    <t>*</t>
  </si>
  <si>
    <t>2x 22 kW*; nast. 2x11 kW</t>
  </si>
  <si>
    <t>meziskupinová soudobost</t>
  </si>
  <si>
    <t>Ostatní zdroje a jejich parametry</t>
  </si>
  <si>
    <t xml:space="preserve"> +1TBB1</t>
  </si>
  <si>
    <t>Fotovoltaický střídač, klasická spotřeba</t>
  </si>
  <si>
    <t>3x 125 A</t>
  </si>
  <si>
    <t>inst. výkon 39 960 Wp</t>
  </si>
  <si>
    <t xml:space="preserve"> +2TBB1</t>
  </si>
  <si>
    <t xml:space="preserve"> +2TBB2</t>
  </si>
  <si>
    <t>Fotovoltaický střídač, topná spotřeba</t>
  </si>
  <si>
    <t>inst. výkon 9 990 Wp</t>
  </si>
  <si>
    <t>Pn</t>
  </si>
  <si>
    <t>kW</t>
  </si>
  <si>
    <t>inst. výkon 18 315 Wp</t>
  </si>
  <si>
    <t>Diesel agregát</t>
  </si>
  <si>
    <t>Sn</t>
  </si>
  <si>
    <t>kVA</t>
  </si>
  <si>
    <t>Záložní bateriový zdroj</t>
  </si>
  <si>
    <t xml:space="preserve"> +G1</t>
  </si>
  <si>
    <t>Doba zálohy</t>
  </si>
  <si>
    <t>min</t>
  </si>
  <si>
    <t xml:space="preserve"> +CPS</t>
  </si>
  <si>
    <t>Central power supply for emergency lighting</t>
  </si>
  <si>
    <t>kabel: 1-CXKH-R 5x25</t>
  </si>
  <si>
    <t>3x 160 A</t>
  </si>
  <si>
    <t xml:space="preserve"> +UPS**</t>
  </si>
  <si>
    <t>**</t>
  </si>
  <si>
    <t xml:space="preserve"> - vybavení vnitřním bypassem</t>
  </si>
  <si>
    <t xml:space="preserve"> - přetížení stálé: 125%</t>
  </si>
  <si>
    <t xml:space="preserve"> - přetížení v 10 min úseku: 125-130%</t>
  </si>
  <si>
    <t xml:space="preserve"> - přetížení v 1 min úseku: 130-150%</t>
  </si>
  <si>
    <t xml:space="preserve"> - přetížení v 300 ms úseku: 150-300%</t>
  </si>
  <si>
    <t>Pokud UPS nebude uvedených parametrů, není zajištěno vybavení jištění B32/3.</t>
  </si>
  <si>
    <t>pozn. ATS:</t>
  </si>
  <si>
    <t xml:space="preserve"> - max. zkratový proud Isc: 10 kA</t>
  </si>
  <si>
    <t>3x 100 A / B</t>
  </si>
  <si>
    <t>bude případně provedeno softwarové řízení výkonu nabíjení; v případě nízké spotř. objektu bude možno nabíjet plným výkonem 22 kW na obou stanicích. Konkrétní nastavení bude případně provedeno v rámci pozdějšího nastavení; 3. nabíjecí bod je pouze v rezervě pro pozdější možnost osazení nabíječky.</t>
  </si>
  <si>
    <t>Aby byla zachována možnost vybavení jističů, bude UPS z technického hlediska minimálně těchto parametrů:</t>
  </si>
  <si>
    <r>
      <t xml:space="preserve">Přepínače sítí budou mít v případě přepnutí I → II maximální přepínací z čas </t>
    </r>
    <r>
      <rPr>
        <b/>
        <sz val="11"/>
        <color theme="1"/>
        <rFont val="Calibri"/>
        <family val="2"/>
        <charset val="238"/>
        <scheme val="minor"/>
      </rPr>
      <t xml:space="preserve">do 50 ms.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</si>
</sst>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theme="1"/>
      <name val="Aptos Narrow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9" fontId="3" fillId="2" borderId="0" xfId="0" applyNumberFormat="1" applyFont="1" applyFill="1" applyAlignment="1">
      <alignment horizontal="center"/>
    </xf>
    <xf numFmtId="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1" fontId="3" fillId="2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1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3" fillId="2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0" fillId="3" borderId="1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1" fontId="0" fillId="4" borderId="1" xfId="0" applyNumberFormat="1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1" fontId="0" fillId="5" borderId="1" xfId="0" applyNumberFormat="1" applyFill="1" applyBorder="1" applyAlignment="1">
      <alignment horizontal="center" vertical="center"/>
    </xf>
    <xf numFmtId="9" fontId="0" fillId="5" borderId="1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0" fillId="0" borderId="9" xfId="0" applyBorder="1" applyAlignment="1">
      <alignment horizontal="center"/>
    </xf>
    <xf numFmtId="49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0" fillId="2" borderId="18" xfId="0" applyFill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0" fillId="0" borderId="1" xfId="0" applyBorder="1"/>
    <xf numFmtId="0" fontId="0" fillId="0" borderId="6" xfId="0" applyBorder="1"/>
    <xf numFmtId="0" fontId="0" fillId="2" borderId="18" xfId="0" applyFill="1" applyBorder="1" applyAlignment="1">
      <alignment horizontal="left"/>
    </xf>
    <xf numFmtId="14" fontId="0" fillId="0" borderId="21" xfId="0" applyNumberFormat="1" applyBorder="1" applyAlignment="1">
      <alignment horizontal="left"/>
    </xf>
    <xf numFmtId="0" fontId="0" fillId="0" borderId="22" xfId="0" applyBorder="1" applyAlignment="1">
      <alignment horizontal="left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4" fontId="0" fillId="2" borderId="18" xfId="0" applyNumberFormat="1" applyFill="1" applyBorder="1" applyAlignment="1">
      <alignment horizontal="center"/>
    </xf>
    <xf numFmtId="4" fontId="10" fillId="2" borderId="18" xfId="0" applyNumberFormat="1" applyFont="1" applyFill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0" xfId="0" applyNumberFormat="1" applyFont="1"/>
    <xf numFmtId="0" fontId="3" fillId="0" borderId="19" xfId="0" applyFont="1" applyBorder="1" applyAlignment="1">
      <alignment horizontal="center"/>
    </xf>
    <xf numFmtId="0" fontId="3" fillId="0" borderId="1" xfId="0" applyFont="1" applyBorder="1"/>
    <xf numFmtId="4" fontId="3" fillId="0" borderId="20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4" fontId="3" fillId="0" borderId="21" xfId="0" applyNumberFormat="1" applyFont="1" applyBorder="1" applyAlignment="1">
      <alignment horizontal="left"/>
    </xf>
    <xf numFmtId="14" fontId="2" fillId="0" borderId="21" xfId="0" applyNumberFormat="1" applyFont="1" applyBorder="1" applyAlignment="1">
      <alignment horizontal="left"/>
    </xf>
    <xf numFmtId="4" fontId="2" fillId="0" borderId="20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29" xfId="0" applyBorder="1"/>
    <xf numFmtId="14" fontId="2" fillId="0" borderId="33" xfId="0" applyNumberFormat="1" applyFont="1" applyBorder="1" applyAlignment="1">
      <alignment horizontal="left"/>
    </xf>
    <xf numFmtId="0" fontId="0" fillId="0" borderId="34" xfId="0" applyBorder="1" applyAlignment="1">
      <alignment horizontal="center"/>
    </xf>
    <xf numFmtId="4" fontId="0" fillId="0" borderId="35" xfId="0" applyNumberFormat="1" applyBorder="1" applyAlignment="1">
      <alignment horizontal="center"/>
    </xf>
    <xf numFmtId="0" fontId="3" fillId="0" borderId="20" xfId="0" applyFont="1" applyBorder="1"/>
    <xf numFmtId="14" fontId="2" fillId="0" borderId="22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3" fillId="0" borderId="9" xfId="0" applyFont="1" applyBorder="1" applyAlignment="1">
      <alignment horizontal="center"/>
    </xf>
    <xf numFmtId="0" fontId="3" fillId="0" borderId="29" xfId="0" applyFont="1" applyBorder="1"/>
    <xf numFmtId="0" fontId="2" fillId="0" borderId="1" xfId="0" applyFont="1" applyBorder="1"/>
    <xf numFmtId="0" fontId="0" fillId="0" borderId="2" xfId="0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0" fontId="0" fillId="6" borderId="23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4" fontId="3" fillId="0" borderId="25" xfId="0" applyNumberFormat="1" applyFont="1" applyBorder="1" applyAlignment="1">
      <alignment horizontal="center"/>
    </xf>
    <xf numFmtId="4" fontId="3" fillId="0" borderId="26" xfId="0" applyNumberFormat="1" applyFont="1" applyBorder="1" applyAlignment="1">
      <alignment horizontal="center"/>
    </xf>
    <xf numFmtId="4" fontId="3" fillId="0" borderId="27" xfId="0" applyNumberFormat="1" applyFont="1" applyBorder="1" applyAlignment="1">
      <alignment horizontal="center"/>
    </xf>
    <xf numFmtId="0" fontId="0" fillId="6" borderId="37" xfId="0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0" fontId="0" fillId="6" borderId="38" xfId="0" applyFill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/>
    </xf>
    <xf numFmtId="4" fontId="3" fillId="0" borderId="31" xfId="0" applyNumberFormat="1" applyFont="1" applyBorder="1" applyAlignment="1">
      <alignment horizontal="center"/>
    </xf>
    <xf numFmtId="4" fontId="3" fillId="0" borderId="32" xfId="0" applyNumberFormat="1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6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5" borderId="0" xfId="0" applyFill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4" fontId="1" fillId="0" borderId="39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920B-A1C2-4EE8-A273-B834A10100E2}">
  <dimension ref="A1:F91"/>
  <sheetViews>
    <sheetView showGridLines="0" tabSelected="1" topLeftCell="A37" zoomScaleNormal="100" workbookViewId="0">
      <selection activeCell="I15" sqref="I15"/>
    </sheetView>
  </sheetViews>
  <sheetFormatPr defaultRowHeight="15" x14ac:dyDescent="0.25"/>
  <cols>
    <col min="1" max="1" width="11.28515625" bestFit="1" customWidth="1"/>
    <col min="2" max="2" width="46.28515625" customWidth="1"/>
    <col min="3" max="3" width="7.85546875" style="94" customWidth="1"/>
    <col min="4" max="4" width="7.85546875" style="95" customWidth="1"/>
    <col min="5" max="5" width="7.85546875" style="94" customWidth="1"/>
    <col min="6" max="6" width="24.5703125" style="7" customWidth="1"/>
  </cols>
  <sheetData>
    <row r="1" spans="1:6" x14ac:dyDescent="0.25">
      <c r="A1" s="84" t="s">
        <v>330</v>
      </c>
      <c r="B1" s="27" t="s">
        <v>331</v>
      </c>
    </row>
    <row r="2" spans="1:6" x14ac:dyDescent="0.25">
      <c r="A2" s="84" t="s">
        <v>332</v>
      </c>
      <c r="B2" s="27" t="s">
        <v>333</v>
      </c>
    </row>
    <row r="3" spans="1:6" x14ac:dyDescent="0.25">
      <c r="A3" s="84" t="s">
        <v>334</v>
      </c>
      <c r="B3" s="27" t="s">
        <v>335</v>
      </c>
    </row>
    <row r="4" spans="1:6" x14ac:dyDescent="0.25">
      <c r="A4" s="84" t="s">
        <v>336</v>
      </c>
      <c r="B4" s="27" t="s">
        <v>353</v>
      </c>
    </row>
    <row r="5" spans="1:6" x14ac:dyDescent="0.25">
      <c r="A5" s="84" t="s">
        <v>215</v>
      </c>
      <c r="B5" s="85" t="s">
        <v>348</v>
      </c>
    </row>
    <row r="6" spans="1:6" x14ac:dyDescent="0.25">
      <c r="A6" s="84"/>
      <c r="B6" s="85"/>
    </row>
    <row r="7" spans="1:6" x14ac:dyDescent="0.25">
      <c r="A7" s="86" t="s">
        <v>337</v>
      </c>
      <c r="B7" s="86" t="s">
        <v>349</v>
      </c>
      <c r="C7" s="96" t="s">
        <v>350</v>
      </c>
      <c r="D7" s="97" t="s">
        <v>354</v>
      </c>
      <c r="E7" s="96" t="s">
        <v>351</v>
      </c>
      <c r="F7" s="91" t="s">
        <v>352</v>
      </c>
    </row>
    <row r="8" spans="1:6" s="111" customFormat="1" ht="18.75" customHeight="1" x14ac:dyDescent="0.25">
      <c r="A8" s="125" t="s">
        <v>355</v>
      </c>
      <c r="B8" s="126"/>
      <c r="C8" s="126"/>
      <c r="D8" s="126"/>
      <c r="E8" s="126"/>
      <c r="F8" s="127"/>
    </row>
    <row r="9" spans="1:6" x14ac:dyDescent="0.25">
      <c r="A9" s="87" t="s">
        <v>338</v>
      </c>
      <c r="B9" s="88" t="s">
        <v>356</v>
      </c>
      <c r="C9" s="98">
        <v>44</v>
      </c>
      <c r="D9" s="110">
        <v>1</v>
      </c>
      <c r="E9" s="98">
        <v>44</v>
      </c>
      <c r="F9" s="92" t="s">
        <v>407</v>
      </c>
    </row>
    <row r="10" spans="1:6" x14ac:dyDescent="0.25">
      <c r="A10" s="87" t="s">
        <v>339</v>
      </c>
      <c r="B10" s="89" t="s">
        <v>357</v>
      </c>
      <c r="C10" s="98">
        <v>2</v>
      </c>
      <c r="D10" s="99">
        <v>0.8</v>
      </c>
      <c r="E10" s="100">
        <f t="shared" ref="E10:E12" si="0">C10*D10</f>
        <v>1.6</v>
      </c>
      <c r="F10" s="92" t="s">
        <v>358</v>
      </c>
    </row>
    <row r="11" spans="1:6" x14ac:dyDescent="0.25">
      <c r="A11" s="87" t="s">
        <v>340</v>
      </c>
      <c r="B11" t="s">
        <v>360</v>
      </c>
      <c r="C11" s="98">
        <v>2</v>
      </c>
      <c r="D11" s="99">
        <v>0.4</v>
      </c>
      <c r="E11" s="100">
        <f t="shared" si="0"/>
        <v>0.8</v>
      </c>
      <c r="F11" s="92" t="s">
        <v>359</v>
      </c>
    </row>
    <row r="12" spans="1:6" x14ac:dyDescent="0.25">
      <c r="A12" s="87" t="s">
        <v>341</v>
      </c>
      <c r="B12" s="89" t="s">
        <v>361</v>
      </c>
      <c r="C12" s="98">
        <v>4</v>
      </c>
      <c r="D12" s="99">
        <v>0.6</v>
      </c>
      <c r="E12" s="100">
        <f t="shared" si="0"/>
        <v>2.4</v>
      </c>
      <c r="F12" s="92" t="s">
        <v>362</v>
      </c>
    </row>
    <row r="13" spans="1:6" x14ac:dyDescent="0.25">
      <c r="A13" s="104" t="s">
        <v>372</v>
      </c>
      <c r="B13" s="105" t="s">
        <v>374</v>
      </c>
      <c r="C13" s="106"/>
      <c r="D13" s="107"/>
      <c r="E13" s="107">
        <f>SUM(E9:E12)</f>
        <v>48.8</v>
      </c>
      <c r="F13" s="108" t="s">
        <v>442</v>
      </c>
    </row>
    <row r="14" spans="1:6" x14ac:dyDescent="0.25">
      <c r="A14" s="120"/>
      <c r="B14" s="121"/>
      <c r="C14" s="137" t="s">
        <v>369</v>
      </c>
      <c r="D14" s="138"/>
      <c r="E14" s="139"/>
      <c r="F14" s="153" t="s">
        <v>430</v>
      </c>
    </row>
    <row r="15" spans="1:6" s="111" customFormat="1" ht="45" customHeight="1" x14ac:dyDescent="0.25">
      <c r="A15" s="154" t="s">
        <v>406</v>
      </c>
      <c r="B15" s="155" t="s">
        <v>443</v>
      </c>
      <c r="C15" s="156"/>
      <c r="D15" s="156"/>
      <c r="E15" s="156"/>
      <c r="F15" s="157"/>
    </row>
    <row r="16" spans="1:6" s="111" customFormat="1" ht="18.75" customHeight="1" x14ac:dyDescent="0.25">
      <c r="A16" s="134" t="s">
        <v>363</v>
      </c>
      <c r="B16" s="135"/>
      <c r="C16" s="135"/>
      <c r="D16" s="135"/>
      <c r="E16" s="135"/>
      <c r="F16" s="136"/>
    </row>
    <row r="17" spans="1:6" x14ac:dyDescent="0.25">
      <c r="A17" s="87" t="s">
        <v>338</v>
      </c>
      <c r="B17" s="88" t="s">
        <v>365</v>
      </c>
      <c r="C17" s="98">
        <v>4</v>
      </c>
      <c r="D17" s="110">
        <v>0.7</v>
      </c>
      <c r="E17" s="100">
        <f t="shared" ref="E17" si="1">C17*D17</f>
        <v>2.8</v>
      </c>
      <c r="F17" s="92" t="s">
        <v>386</v>
      </c>
    </row>
    <row r="18" spans="1:6" x14ac:dyDescent="0.25">
      <c r="A18" s="87" t="s">
        <v>339</v>
      </c>
      <c r="B18" s="89" t="s">
        <v>366</v>
      </c>
      <c r="C18" s="98">
        <v>36</v>
      </c>
      <c r="D18" s="99">
        <v>0.4</v>
      </c>
      <c r="E18" s="100">
        <f>C18*D18</f>
        <v>14.4</v>
      </c>
      <c r="F18" s="92"/>
    </row>
    <row r="19" spans="1:6" x14ac:dyDescent="0.25">
      <c r="A19" s="87" t="s">
        <v>340</v>
      </c>
      <c r="B19" t="s">
        <v>364</v>
      </c>
      <c r="C19" s="98">
        <v>7</v>
      </c>
      <c r="D19" s="99">
        <v>0.5</v>
      </c>
      <c r="E19" s="100">
        <f t="shared" ref="E19:E21" si="2">C19*D19</f>
        <v>3.5</v>
      </c>
      <c r="F19" s="92" t="s">
        <v>386</v>
      </c>
    </row>
    <row r="20" spans="1:6" x14ac:dyDescent="0.25">
      <c r="A20" s="87" t="s">
        <v>341</v>
      </c>
      <c r="B20" s="89" t="s">
        <v>367</v>
      </c>
      <c r="C20" s="98">
        <v>20</v>
      </c>
      <c r="D20" s="99">
        <v>0.3</v>
      </c>
      <c r="E20" s="100">
        <f t="shared" si="2"/>
        <v>6</v>
      </c>
      <c r="F20" s="92"/>
    </row>
    <row r="21" spans="1:6" x14ac:dyDescent="0.25">
      <c r="A21" s="87" t="s">
        <v>342</v>
      </c>
      <c r="B21" s="89" t="s">
        <v>370</v>
      </c>
      <c r="C21" s="98">
        <v>12</v>
      </c>
      <c r="D21" s="99">
        <v>0.5</v>
      </c>
      <c r="E21" s="100">
        <f t="shared" si="2"/>
        <v>6</v>
      </c>
      <c r="F21" s="92" t="s">
        <v>386</v>
      </c>
    </row>
    <row r="22" spans="1:6" x14ac:dyDescent="0.25">
      <c r="A22" s="87" t="s">
        <v>343</v>
      </c>
      <c r="B22" s="89" t="s">
        <v>368</v>
      </c>
      <c r="C22" s="98">
        <v>1</v>
      </c>
      <c r="D22" s="99">
        <v>0.7</v>
      </c>
      <c r="E22" s="100">
        <f t="shared" ref="E22:E23" si="3">C22*D22</f>
        <v>0.7</v>
      </c>
      <c r="F22" s="92" t="s">
        <v>386</v>
      </c>
    </row>
    <row r="23" spans="1:6" x14ac:dyDescent="0.25">
      <c r="A23" s="87" t="s">
        <v>344</v>
      </c>
      <c r="B23" s="89" t="s">
        <v>371</v>
      </c>
      <c r="C23" s="98">
        <v>0.1</v>
      </c>
      <c r="D23" s="99">
        <v>0.5</v>
      </c>
      <c r="E23" s="100">
        <f t="shared" si="3"/>
        <v>0.05</v>
      </c>
      <c r="F23" s="92"/>
    </row>
    <row r="24" spans="1:6" x14ac:dyDescent="0.25">
      <c r="A24" s="104" t="s">
        <v>373</v>
      </c>
      <c r="B24" s="105" t="s">
        <v>374</v>
      </c>
      <c r="C24" s="106"/>
      <c r="D24" s="107"/>
      <c r="E24" s="107">
        <f>E18+E20+E23</f>
        <v>20.45</v>
      </c>
      <c r="F24" s="108" t="s">
        <v>375</v>
      </c>
    </row>
    <row r="25" spans="1:6" x14ac:dyDescent="0.25">
      <c r="A25" s="104"/>
      <c r="B25" s="105"/>
      <c r="C25" s="128" t="s">
        <v>369</v>
      </c>
      <c r="D25" s="129"/>
      <c r="E25" s="130"/>
      <c r="F25" s="109" t="s">
        <v>380</v>
      </c>
    </row>
    <row r="26" spans="1:6" x14ac:dyDescent="0.25">
      <c r="A26" s="104" t="s">
        <v>377</v>
      </c>
      <c r="B26" s="105" t="s">
        <v>378</v>
      </c>
      <c r="C26" s="106"/>
      <c r="D26" s="106"/>
      <c r="E26" s="106">
        <f>E17+E19+E22+E21</f>
        <v>13</v>
      </c>
      <c r="F26" s="108" t="s">
        <v>376</v>
      </c>
    </row>
    <row r="27" spans="1:6" x14ac:dyDescent="0.25">
      <c r="A27" s="87"/>
      <c r="B27" s="89"/>
      <c r="C27" s="128" t="s">
        <v>379</v>
      </c>
      <c r="D27" s="129"/>
      <c r="E27" s="130"/>
      <c r="F27" s="109" t="s">
        <v>380</v>
      </c>
    </row>
    <row r="28" spans="1:6" ht="18.75" customHeight="1" x14ac:dyDescent="0.25">
      <c r="A28" s="125" t="s">
        <v>381</v>
      </c>
      <c r="B28" s="126"/>
      <c r="C28" s="126"/>
      <c r="D28" s="126"/>
      <c r="E28" s="126"/>
      <c r="F28" s="127"/>
    </row>
    <row r="29" spans="1:6" x14ac:dyDescent="0.25">
      <c r="A29" s="87" t="s">
        <v>338</v>
      </c>
      <c r="B29" s="88" t="s">
        <v>365</v>
      </c>
      <c r="C29" s="98">
        <v>5</v>
      </c>
      <c r="D29" s="110">
        <v>0.7</v>
      </c>
      <c r="E29" s="100">
        <f t="shared" ref="E29" si="4">C29*D29</f>
        <v>3.5</v>
      </c>
      <c r="F29" s="92" t="s">
        <v>386</v>
      </c>
    </row>
    <row r="30" spans="1:6" x14ac:dyDescent="0.25">
      <c r="A30" s="87" t="s">
        <v>339</v>
      </c>
      <c r="B30" s="89" t="s">
        <v>366</v>
      </c>
      <c r="C30" s="98">
        <v>28</v>
      </c>
      <c r="D30" s="99">
        <v>0.5</v>
      </c>
      <c r="E30" s="100">
        <f>C30*D30</f>
        <v>14</v>
      </c>
      <c r="F30" s="92"/>
    </row>
    <row r="31" spans="1:6" x14ac:dyDescent="0.25">
      <c r="A31" s="87" t="s">
        <v>340</v>
      </c>
      <c r="B31" t="s">
        <v>364</v>
      </c>
      <c r="C31" s="98">
        <v>23</v>
      </c>
      <c r="D31" s="99">
        <v>0.5</v>
      </c>
      <c r="E31" s="100">
        <f t="shared" ref="E31:E33" si="5">C31*D31</f>
        <v>11.5</v>
      </c>
      <c r="F31" s="92" t="s">
        <v>386</v>
      </c>
    </row>
    <row r="32" spans="1:6" x14ac:dyDescent="0.25">
      <c r="A32" s="87" t="s">
        <v>341</v>
      </c>
      <c r="B32" s="89" t="s">
        <v>368</v>
      </c>
      <c r="C32" s="98">
        <v>1.5</v>
      </c>
      <c r="D32" s="99">
        <v>0.7</v>
      </c>
      <c r="E32" s="100">
        <f>C32*D32</f>
        <v>1.0499999999999998</v>
      </c>
      <c r="F32" s="92" t="s">
        <v>386</v>
      </c>
    </row>
    <row r="33" spans="1:6" x14ac:dyDescent="0.25">
      <c r="A33" s="87" t="s">
        <v>342</v>
      </c>
      <c r="B33" s="89" t="s">
        <v>371</v>
      </c>
      <c r="C33" s="98">
        <v>5</v>
      </c>
      <c r="D33" s="99">
        <v>0.5</v>
      </c>
      <c r="E33" s="100">
        <f t="shared" si="5"/>
        <v>2.5</v>
      </c>
      <c r="F33" s="92"/>
    </row>
    <row r="34" spans="1:6" x14ac:dyDescent="0.25">
      <c r="A34" s="104" t="s">
        <v>382</v>
      </c>
      <c r="B34" s="105" t="s">
        <v>374</v>
      </c>
      <c r="C34" s="106"/>
      <c r="D34" s="107"/>
      <c r="E34" s="107">
        <f>E30+E33</f>
        <v>16.5</v>
      </c>
      <c r="F34" s="108" t="s">
        <v>375</v>
      </c>
    </row>
    <row r="35" spans="1:6" x14ac:dyDescent="0.25">
      <c r="A35" s="104"/>
      <c r="B35" s="105"/>
      <c r="C35" s="128" t="s">
        <v>369</v>
      </c>
      <c r="D35" s="129"/>
      <c r="E35" s="130"/>
      <c r="F35" s="109" t="s">
        <v>380</v>
      </c>
    </row>
    <row r="36" spans="1:6" x14ac:dyDescent="0.25">
      <c r="A36" s="104" t="s">
        <v>383</v>
      </c>
      <c r="B36" s="105" t="s">
        <v>378</v>
      </c>
      <c r="C36" s="106"/>
      <c r="D36" s="106"/>
      <c r="E36" s="106">
        <f>E29+E31+E32</f>
        <v>16.05</v>
      </c>
      <c r="F36" s="108" t="s">
        <v>376</v>
      </c>
    </row>
    <row r="37" spans="1:6" x14ac:dyDescent="0.25">
      <c r="A37" s="87"/>
      <c r="B37" s="89"/>
      <c r="C37" s="128" t="s">
        <v>379</v>
      </c>
      <c r="D37" s="129"/>
      <c r="E37" s="130"/>
      <c r="F37" s="109" t="s">
        <v>380</v>
      </c>
    </row>
    <row r="38" spans="1:6" ht="18.75" customHeight="1" x14ac:dyDescent="0.25">
      <c r="A38" s="125" t="s">
        <v>384</v>
      </c>
      <c r="B38" s="126"/>
      <c r="C38" s="126"/>
      <c r="D38" s="126"/>
      <c r="E38" s="126"/>
      <c r="F38" s="127"/>
    </row>
    <row r="39" spans="1:6" x14ac:dyDescent="0.25">
      <c r="A39" s="87" t="s">
        <v>338</v>
      </c>
      <c r="B39" s="112" t="s">
        <v>357</v>
      </c>
      <c r="C39" s="98">
        <v>0.8</v>
      </c>
      <c r="D39" s="99">
        <v>1</v>
      </c>
      <c r="E39" s="100">
        <f t="shared" ref="E39:E41" si="6">C39*D39</f>
        <v>0.8</v>
      </c>
      <c r="F39" s="92" t="s">
        <v>358</v>
      </c>
    </row>
    <row r="40" spans="1:6" x14ac:dyDescent="0.25">
      <c r="A40" s="114" t="s">
        <v>339</v>
      </c>
      <c r="B40" s="89" t="s">
        <v>360</v>
      </c>
      <c r="C40" s="115">
        <v>2</v>
      </c>
      <c r="D40" s="99">
        <v>0.4</v>
      </c>
      <c r="E40" s="100">
        <f t="shared" si="6"/>
        <v>0.8</v>
      </c>
      <c r="F40" s="92" t="s">
        <v>359</v>
      </c>
    </row>
    <row r="41" spans="1:6" x14ac:dyDescent="0.25">
      <c r="A41" s="114" t="s">
        <v>340</v>
      </c>
      <c r="B41" s="89" t="s">
        <v>389</v>
      </c>
      <c r="C41" s="115">
        <v>10</v>
      </c>
      <c r="D41" s="99">
        <v>0.7</v>
      </c>
      <c r="E41" s="100">
        <f t="shared" si="6"/>
        <v>7</v>
      </c>
      <c r="F41" s="92" t="s">
        <v>390</v>
      </c>
    </row>
    <row r="42" spans="1:6" x14ac:dyDescent="0.25">
      <c r="A42" s="104" t="s">
        <v>385</v>
      </c>
      <c r="B42" s="116" t="s">
        <v>374</v>
      </c>
      <c r="C42" s="106"/>
      <c r="D42" s="107"/>
      <c r="E42" s="107">
        <f>SUM(E39:E41)</f>
        <v>8.6</v>
      </c>
      <c r="F42" s="108" t="s">
        <v>387</v>
      </c>
    </row>
    <row r="43" spans="1:6" x14ac:dyDescent="0.25">
      <c r="A43" s="118"/>
      <c r="B43" s="119"/>
      <c r="C43" s="131" t="s">
        <v>369</v>
      </c>
      <c r="D43" s="132"/>
      <c r="E43" s="133"/>
      <c r="F43" s="117" t="s">
        <v>388</v>
      </c>
    </row>
    <row r="44" spans="1:6" s="111" customFormat="1" ht="18.75" customHeight="1" x14ac:dyDescent="0.25">
      <c r="A44" s="125" t="s">
        <v>391</v>
      </c>
      <c r="B44" s="126"/>
      <c r="C44" s="126"/>
      <c r="D44" s="126"/>
      <c r="E44" s="126"/>
      <c r="F44" s="127"/>
    </row>
    <row r="45" spans="1:6" x14ac:dyDescent="0.25">
      <c r="A45" s="123" t="s">
        <v>338</v>
      </c>
      <c r="B45" s="88" t="s">
        <v>392</v>
      </c>
      <c r="C45" s="98">
        <v>13.5</v>
      </c>
      <c r="D45" s="110">
        <v>0.75</v>
      </c>
      <c r="E45" s="100">
        <f t="shared" ref="E45" si="7">C45*D45</f>
        <v>10.125</v>
      </c>
      <c r="F45" s="92"/>
    </row>
    <row r="46" spans="1:6" x14ac:dyDescent="0.25">
      <c r="A46" s="87" t="s">
        <v>339</v>
      </c>
      <c r="B46" s="88" t="s">
        <v>393</v>
      </c>
      <c r="C46" s="98">
        <v>55.2</v>
      </c>
      <c r="D46" s="99">
        <v>0.75</v>
      </c>
      <c r="E46" s="100">
        <f>C46*D46</f>
        <v>41.400000000000006</v>
      </c>
      <c r="F46" s="92"/>
    </row>
    <row r="47" spans="1:6" x14ac:dyDescent="0.25">
      <c r="A47" s="87" t="s">
        <v>340</v>
      </c>
      <c r="B47" t="s">
        <v>394</v>
      </c>
      <c r="C47" s="98">
        <v>25</v>
      </c>
      <c r="D47" s="99">
        <v>0.75</v>
      </c>
      <c r="E47" s="100">
        <f t="shared" ref="E47" si="8">C47*D47</f>
        <v>18.75</v>
      </c>
      <c r="F47" s="92"/>
    </row>
    <row r="48" spans="1:6" x14ac:dyDescent="0.25">
      <c r="A48" s="104" t="s">
        <v>398</v>
      </c>
      <c r="B48" s="105" t="s">
        <v>374</v>
      </c>
      <c r="C48" s="106"/>
      <c r="D48" s="107"/>
      <c r="E48" s="107">
        <f>SUM(E45:E47)</f>
        <v>70.275000000000006</v>
      </c>
      <c r="F48" s="108" t="s">
        <v>412</v>
      </c>
    </row>
    <row r="49" spans="1:6" x14ac:dyDescent="0.25">
      <c r="A49" s="104"/>
      <c r="B49" s="105"/>
      <c r="C49" s="128" t="s">
        <v>369</v>
      </c>
      <c r="D49" s="129"/>
      <c r="E49" s="130"/>
      <c r="F49" s="109" t="s">
        <v>395</v>
      </c>
    </row>
    <row r="50" spans="1:6" ht="18.75" customHeight="1" x14ac:dyDescent="0.25">
      <c r="A50" s="125" t="s">
        <v>397</v>
      </c>
      <c r="B50" s="126"/>
      <c r="C50" s="126"/>
      <c r="D50" s="126"/>
      <c r="E50" s="126"/>
      <c r="F50" s="127"/>
    </row>
    <row r="51" spans="1:6" x14ac:dyDescent="0.25">
      <c r="A51" s="123" t="s">
        <v>338</v>
      </c>
      <c r="B51" s="88" t="s">
        <v>399</v>
      </c>
      <c r="C51" s="98">
        <v>6</v>
      </c>
      <c r="D51" s="110">
        <v>0.45</v>
      </c>
      <c r="E51" s="100">
        <f t="shared" ref="E51" si="9">C51*D51</f>
        <v>2.7</v>
      </c>
      <c r="F51" s="92"/>
    </row>
    <row r="52" spans="1:6" x14ac:dyDescent="0.25">
      <c r="A52" s="87" t="s">
        <v>339</v>
      </c>
      <c r="B52" s="88" t="s">
        <v>345</v>
      </c>
      <c r="C52" s="98" t="s">
        <v>404</v>
      </c>
      <c r="D52" s="110" t="s">
        <v>404</v>
      </c>
      <c r="E52" s="100">
        <v>48.8</v>
      </c>
      <c r="F52" s="92" t="s">
        <v>405</v>
      </c>
    </row>
    <row r="53" spans="1:6" x14ac:dyDescent="0.25">
      <c r="A53" s="87" t="s">
        <v>340</v>
      </c>
      <c r="B53" s="88" t="s">
        <v>400</v>
      </c>
      <c r="C53" s="98" t="s">
        <v>404</v>
      </c>
      <c r="D53" s="110" t="s">
        <v>404</v>
      </c>
      <c r="E53" s="100">
        <v>13</v>
      </c>
      <c r="F53" s="92" t="s">
        <v>405</v>
      </c>
    </row>
    <row r="54" spans="1:6" x14ac:dyDescent="0.25">
      <c r="A54" s="87" t="s">
        <v>341</v>
      </c>
      <c r="B54" s="88" t="s">
        <v>401</v>
      </c>
      <c r="C54" s="98" t="s">
        <v>404</v>
      </c>
      <c r="D54" s="110" t="s">
        <v>404</v>
      </c>
      <c r="E54" s="100">
        <v>16.05</v>
      </c>
      <c r="F54" s="92" t="s">
        <v>405</v>
      </c>
    </row>
    <row r="55" spans="1:6" x14ac:dyDescent="0.25">
      <c r="A55" s="87" t="s">
        <v>342</v>
      </c>
      <c r="B55" s="88" t="s">
        <v>402</v>
      </c>
      <c r="C55" s="98" t="s">
        <v>404</v>
      </c>
      <c r="D55" s="110" t="s">
        <v>404</v>
      </c>
      <c r="E55" s="100">
        <v>20.45</v>
      </c>
      <c r="F55" s="92" t="s">
        <v>405</v>
      </c>
    </row>
    <row r="56" spans="1:6" x14ac:dyDescent="0.25">
      <c r="A56" s="87" t="s">
        <v>343</v>
      </c>
      <c r="B56" s="88" t="s">
        <v>403</v>
      </c>
      <c r="C56" s="98" t="s">
        <v>404</v>
      </c>
      <c r="D56" s="110" t="s">
        <v>404</v>
      </c>
      <c r="E56" s="100">
        <v>16.5</v>
      </c>
      <c r="F56" s="92" t="s">
        <v>405</v>
      </c>
    </row>
    <row r="57" spans="1:6" x14ac:dyDescent="0.25">
      <c r="A57" s="87" t="s">
        <v>344</v>
      </c>
      <c r="B57" s="88" t="s">
        <v>346</v>
      </c>
      <c r="C57" s="98" t="s">
        <v>404</v>
      </c>
      <c r="D57" s="110" t="s">
        <v>404</v>
      </c>
      <c r="E57" s="100">
        <v>8.6</v>
      </c>
      <c r="F57" s="92" t="s">
        <v>405</v>
      </c>
    </row>
    <row r="58" spans="1:6" x14ac:dyDescent="0.25">
      <c r="A58" s="104" t="s">
        <v>396</v>
      </c>
      <c r="B58" s="105" t="s">
        <v>374</v>
      </c>
      <c r="C58" s="106"/>
      <c r="D58" s="107"/>
      <c r="E58" s="107">
        <f>SUM(E51:E57)</f>
        <v>126.1</v>
      </c>
      <c r="F58" s="108"/>
    </row>
    <row r="59" spans="1:6" x14ac:dyDescent="0.25">
      <c r="A59" s="104"/>
      <c r="B59" s="122" t="s">
        <v>408</v>
      </c>
      <c r="C59" s="110"/>
      <c r="D59" s="99">
        <v>0.8</v>
      </c>
      <c r="E59" s="99">
        <f>E58*D59</f>
        <v>100.88</v>
      </c>
      <c r="F59" s="108" t="s">
        <v>431</v>
      </c>
    </row>
    <row r="60" spans="1:6" x14ac:dyDescent="0.25">
      <c r="A60" s="104"/>
      <c r="B60" s="105"/>
      <c r="C60" s="128" t="s">
        <v>369</v>
      </c>
      <c r="D60" s="129"/>
      <c r="E60" s="130"/>
      <c r="F60" s="109" t="s">
        <v>395</v>
      </c>
    </row>
    <row r="61" spans="1:6" ht="18.75" customHeight="1" x14ac:dyDescent="0.25">
      <c r="A61" s="125" t="s">
        <v>409</v>
      </c>
      <c r="B61" s="126"/>
      <c r="C61" s="126"/>
      <c r="D61" s="126"/>
      <c r="E61" s="126"/>
      <c r="F61" s="127"/>
    </row>
    <row r="62" spans="1:6" x14ac:dyDescent="0.25">
      <c r="A62" s="123" t="s">
        <v>410</v>
      </c>
      <c r="B62" s="89" t="s">
        <v>411</v>
      </c>
      <c r="C62" s="99" t="s">
        <v>418</v>
      </c>
      <c r="D62" s="99">
        <v>30</v>
      </c>
      <c r="E62" s="99" t="s">
        <v>419</v>
      </c>
      <c r="F62" s="113" t="s">
        <v>413</v>
      </c>
    </row>
    <row r="63" spans="1:6" x14ac:dyDescent="0.25">
      <c r="A63" s="56" t="s">
        <v>414</v>
      </c>
      <c r="B63" s="89" t="s">
        <v>416</v>
      </c>
      <c r="C63" s="99" t="s">
        <v>418</v>
      </c>
      <c r="D63" s="99">
        <v>8</v>
      </c>
      <c r="E63" s="99" t="s">
        <v>419</v>
      </c>
      <c r="F63" s="113" t="s">
        <v>417</v>
      </c>
    </row>
    <row r="64" spans="1:6" x14ac:dyDescent="0.25">
      <c r="A64" s="56" t="s">
        <v>415</v>
      </c>
      <c r="B64" s="89" t="s">
        <v>416</v>
      </c>
      <c r="C64" s="99" t="s">
        <v>418</v>
      </c>
      <c r="D64" s="99">
        <v>15</v>
      </c>
      <c r="E64" s="99" t="s">
        <v>419</v>
      </c>
      <c r="F64" s="113" t="s">
        <v>420</v>
      </c>
    </row>
    <row r="65" spans="1:6" x14ac:dyDescent="0.25">
      <c r="A65" s="56"/>
      <c r="B65" s="89"/>
      <c r="C65" s="99"/>
      <c r="D65" s="99"/>
      <c r="E65" s="99"/>
      <c r="F65" s="113"/>
    </row>
    <row r="66" spans="1:6" x14ac:dyDescent="0.25">
      <c r="A66" s="56" t="s">
        <v>425</v>
      </c>
      <c r="B66" s="89" t="s">
        <v>421</v>
      </c>
      <c r="C66" s="99" t="s">
        <v>422</v>
      </c>
      <c r="D66" s="99">
        <v>220</v>
      </c>
      <c r="E66" s="99" t="s">
        <v>423</v>
      </c>
      <c r="F66" s="113"/>
    </row>
    <row r="67" spans="1:6" x14ac:dyDescent="0.25">
      <c r="A67" s="104"/>
      <c r="B67" s="105"/>
      <c r="C67" s="99" t="s">
        <v>418</v>
      </c>
      <c r="D67" s="99">
        <v>209</v>
      </c>
      <c r="E67" s="99" t="s">
        <v>419</v>
      </c>
      <c r="F67" s="109"/>
    </row>
    <row r="68" spans="1:6" x14ac:dyDescent="0.25">
      <c r="A68" s="56"/>
      <c r="B68" s="89"/>
      <c r="C68" s="99"/>
      <c r="D68" s="99"/>
      <c r="E68" s="99"/>
      <c r="F68" s="113"/>
    </row>
    <row r="69" spans="1:6" x14ac:dyDescent="0.25">
      <c r="A69" s="56" t="s">
        <v>432</v>
      </c>
      <c r="B69" s="89" t="s">
        <v>424</v>
      </c>
      <c r="C69" s="99" t="s">
        <v>422</v>
      </c>
      <c r="D69" s="99">
        <v>40</v>
      </c>
      <c r="E69" s="99" t="s">
        <v>423</v>
      </c>
      <c r="F69" s="113"/>
    </row>
    <row r="70" spans="1:6" x14ac:dyDescent="0.25">
      <c r="A70" s="56"/>
      <c r="B70" s="89"/>
      <c r="C70" s="99" t="s">
        <v>418</v>
      </c>
      <c r="D70" s="99">
        <v>38</v>
      </c>
      <c r="E70" s="99" t="s">
        <v>419</v>
      </c>
      <c r="F70" s="113"/>
    </row>
    <row r="71" spans="1:6" x14ac:dyDescent="0.25">
      <c r="A71" s="56"/>
      <c r="B71" s="89" t="s">
        <v>426</v>
      </c>
      <c r="C71" s="99"/>
      <c r="D71" s="99">
        <v>10</v>
      </c>
      <c r="E71" s="99" t="s">
        <v>427</v>
      </c>
      <c r="F71" s="113"/>
    </row>
    <row r="72" spans="1:6" x14ac:dyDescent="0.25">
      <c r="A72" s="56"/>
      <c r="B72" s="89"/>
      <c r="C72" s="99"/>
      <c r="D72" s="99"/>
      <c r="E72" s="99"/>
      <c r="F72" s="113"/>
    </row>
    <row r="73" spans="1:6" x14ac:dyDescent="0.25">
      <c r="A73" s="56"/>
      <c r="B73" s="89"/>
      <c r="C73" s="99"/>
      <c r="D73" s="99"/>
      <c r="E73" s="99"/>
      <c r="F73" s="113"/>
    </row>
    <row r="74" spans="1:6" x14ac:dyDescent="0.25">
      <c r="A74" s="56"/>
      <c r="B74" s="89"/>
      <c r="C74" s="99"/>
      <c r="D74" s="99"/>
      <c r="E74" s="99"/>
      <c r="F74" s="113"/>
    </row>
    <row r="75" spans="1:6" x14ac:dyDescent="0.25">
      <c r="A75" s="56" t="s">
        <v>428</v>
      </c>
      <c r="B75" s="89" t="s">
        <v>429</v>
      </c>
      <c r="C75" s="99"/>
      <c r="D75" s="99">
        <v>2</v>
      </c>
      <c r="E75" s="99" t="s">
        <v>423</v>
      </c>
      <c r="F75" s="113"/>
    </row>
    <row r="76" spans="1:6" x14ac:dyDescent="0.25">
      <c r="A76" s="56"/>
      <c r="B76" s="89"/>
      <c r="C76" s="99" t="s">
        <v>418</v>
      </c>
      <c r="D76" s="99">
        <v>1.9</v>
      </c>
      <c r="E76" s="99" t="s">
        <v>419</v>
      </c>
      <c r="F76" s="113"/>
    </row>
    <row r="77" spans="1:6" x14ac:dyDescent="0.25">
      <c r="A77" s="56"/>
      <c r="B77" s="89" t="s">
        <v>426</v>
      </c>
      <c r="C77" s="99"/>
      <c r="D77" s="99">
        <v>60</v>
      </c>
      <c r="E77" s="99" t="s">
        <v>427</v>
      </c>
      <c r="F77" s="113"/>
    </row>
    <row r="78" spans="1:6" x14ac:dyDescent="0.25">
      <c r="A78" s="56"/>
      <c r="B78" s="112"/>
      <c r="C78" s="124"/>
      <c r="D78" s="124"/>
      <c r="E78" s="124"/>
      <c r="F78" s="113"/>
    </row>
    <row r="79" spans="1:6" x14ac:dyDescent="0.25">
      <c r="A79" s="57" t="s">
        <v>347</v>
      </c>
      <c r="B79" s="90" t="s">
        <v>347</v>
      </c>
      <c r="C79" s="101" t="s">
        <v>347</v>
      </c>
      <c r="D79" s="102" t="s">
        <v>347</v>
      </c>
      <c r="E79" s="101" t="s">
        <v>347</v>
      </c>
      <c r="F79" s="93" t="s">
        <v>347</v>
      </c>
    </row>
    <row r="81" spans="1:4" x14ac:dyDescent="0.25">
      <c r="D81" s="103"/>
    </row>
    <row r="82" spans="1:4" x14ac:dyDescent="0.25">
      <c r="A82" s="1" t="s">
        <v>433</v>
      </c>
      <c r="B82" t="s">
        <v>444</v>
      </c>
    </row>
    <row r="83" spans="1:4" x14ac:dyDescent="0.25">
      <c r="B83" t="s">
        <v>434</v>
      </c>
    </row>
    <row r="84" spans="1:4" x14ac:dyDescent="0.25">
      <c r="B84" t="s">
        <v>435</v>
      </c>
    </row>
    <row r="85" spans="1:4" x14ac:dyDescent="0.25">
      <c r="B85" t="s">
        <v>436</v>
      </c>
    </row>
    <row r="86" spans="1:4" x14ac:dyDescent="0.25">
      <c r="B86" t="s">
        <v>437</v>
      </c>
    </row>
    <row r="87" spans="1:4" x14ac:dyDescent="0.25">
      <c r="B87" t="s">
        <v>438</v>
      </c>
    </row>
    <row r="88" spans="1:4" x14ac:dyDescent="0.25">
      <c r="B88" t="s">
        <v>441</v>
      </c>
    </row>
    <row r="89" spans="1:4" x14ac:dyDescent="0.25">
      <c r="B89" t="s">
        <v>439</v>
      </c>
    </row>
    <row r="91" spans="1:4" x14ac:dyDescent="0.25">
      <c r="A91" s="1" t="s">
        <v>440</v>
      </c>
      <c r="B91" t="s">
        <v>445</v>
      </c>
    </row>
  </sheetData>
  <mergeCells count="16">
    <mergeCell ref="A8:F8"/>
    <mergeCell ref="A16:F16"/>
    <mergeCell ref="C14:E14"/>
    <mergeCell ref="C25:E25"/>
    <mergeCell ref="C27:E27"/>
    <mergeCell ref="A61:F61"/>
    <mergeCell ref="C35:E35"/>
    <mergeCell ref="C37:E37"/>
    <mergeCell ref="A38:F38"/>
    <mergeCell ref="C43:E43"/>
    <mergeCell ref="A44:F44"/>
    <mergeCell ref="C49:E49"/>
    <mergeCell ref="C60:E60"/>
    <mergeCell ref="A50:F50"/>
    <mergeCell ref="B15:F15"/>
    <mergeCell ref="A28:F28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82" orientation="portrait" verticalDpi="0" r:id="rId1"/>
  <rowBreaks count="2" manualBreakCount="2">
    <brk id="43" max="5" man="1"/>
    <brk id="6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EDC24-274E-46B9-9C22-51271353ED2D}">
  <sheetPr>
    <pageSetUpPr fitToPage="1"/>
  </sheetPr>
  <dimension ref="A1:R35"/>
  <sheetViews>
    <sheetView zoomScale="80" zoomScaleNormal="80" workbookViewId="0">
      <selection activeCell="Q21" sqref="Q21"/>
    </sheetView>
  </sheetViews>
  <sheetFormatPr defaultRowHeight="15" x14ac:dyDescent="0.25"/>
  <cols>
    <col min="1" max="1" width="18.5703125" style="1" customWidth="1"/>
    <col min="2" max="2" width="15.28515625" style="5" customWidth="1"/>
    <col min="3" max="3" width="36.42578125" style="1" customWidth="1"/>
    <col min="4" max="4" width="10.5703125" style="1" customWidth="1"/>
    <col min="5" max="5" width="9.140625" style="7"/>
    <col min="6" max="6" width="9.140625" style="9"/>
    <col min="7" max="7" width="9.140625" style="1"/>
    <col min="8" max="8" width="9.140625" style="4"/>
    <col min="9" max="13" width="9.140625" style="1"/>
    <col min="14" max="14" width="7.7109375" style="1" customWidth="1"/>
    <col min="15" max="15" width="9.140625" style="1"/>
    <col min="16" max="16" width="9.140625" style="7"/>
    <col min="17" max="17" width="9.140625" style="1"/>
    <col min="18" max="18" width="9.140625" style="25"/>
    <col min="19" max="16384" width="9.140625" style="1"/>
  </cols>
  <sheetData>
    <row r="1" spans="1:16" ht="30" customHeight="1" x14ac:dyDescent="0.25">
      <c r="A1" s="142" t="s">
        <v>285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55"/>
      <c r="P1" s="55"/>
    </row>
    <row r="2" spans="1:16" ht="30" customHeight="1" x14ac:dyDescent="0.25">
      <c r="A2" s="60" t="s">
        <v>287</v>
      </c>
      <c r="B2" s="61" t="s">
        <v>288</v>
      </c>
      <c r="C2" s="62" t="s">
        <v>289</v>
      </c>
      <c r="D2" s="73" t="s">
        <v>292</v>
      </c>
      <c r="E2" s="73" t="s">
        <v>314</v>
      </c>
      <c r="F2" s="78" t="s">
        <v>315</v>
      </c>
      <c r="G2" s="77" t="s">
        <v>313</v>
      </c>
    </row>
    <row r="3" spans="1:16" x14ac:dyDescent="0.25">
      <c r="A3" s="63" t="s">
        <v>231</v>
      </c>
      <c r="B3" s="64" t="s">
        <v>60</v>
      </c>
      <c r="C3" s="65" t="s">
        <v>291</v>
      </c>
      <c r="D3" s="74" t="s">
        <v>307</v>
      </c>
      <c r="E3" s="74">
        <f>'RH1'!G4</f>
        <v>154.49</v>
      </c>
      <c r="F3" s="79">
        <f>'RH1'!H4</f>
        <v>0.54962780762508889</v>
      </c>
      <c r="G3" s="80">
        <f>'RH1'!I4</f>
        <v>84.911999999999992</v>
      </c>
      <c r="I3" s="69" t="s">
        <v>308</v>
      </c>
    </row>
    <row r="4" spans="1:16" x14ac:dyDescent="0.25">
      <c r="A4" s="56"/>
      <c r="B4" s="140" t="s">
        <v>294</v>
      </c>
      <c r="C4" s="141"/>
      <c r="D4" s="17"/>
      <c r="E4" s="17"/>
      <c r="F4" s="17"/>
      <c r="G4" s="70"/>
      <c r="I4" s="69" t="s">
        <v>309</v>
      </c>
    </row>
    <row r="5" spans="1:16" x14ac:dyDescent="0.25">
      <c r="A5" s="56"/>
      <c r="B5" s="18"/>
      <c r="C5" s="19" t="s">
        <v>295</v>
      </c>
      <c r="D5" s="17" t="s">
        <v>300</v>
      </c>
      <c r="E5" s="17">
        <f>'1R1'!G4</f>
        <v>55.35</v>
      </c>
      <c r="F5" s="21">
        <f>'1R1'!H4</f>
        <v>0.65582655826558256</v>
      </c>
      <c r="G5" s="82">
        <f>'1R1'!I4</f>
        <v>36.299999999999997</v>
      </c>
    </row>
    <row r="6" spans="1:16" x14ac:dyDescent="0.25">
      <c r="A6" s="56"/>
      <c r="B6" s="18"/>
      <c r="C6" s="19" t="s">
        <v>297</v>
      </c>
      <c r="D6" s="17" t="s">
        <v>301</v>
      </c>
      <c r="E6" s="17">
        <f>'1R2'!G4</f>
        <v>53.13</v>
      </c>
      <c r="F6" s="21">
        <f>'1R2'!H4</f>
        <v>0.4233766233766233</v>
      </c>
      <c r="G6" s="82">
        <f>'1R2'!I4</f>
        <v>22.493999999999996</v>
      </c>
    </row>
    <row r="7" spans="1:16" x14ac:dyDescent="0.25">
      <c r="A7" s="57"/>
      <c r="B7" s="58"/>
      <c r="C7" s="59" t="s">
        <v>296</v>
      </c>
      <c r="D7" s="75" t="s">
        <v>301</v>
      </c>
      <c r="E7" s="75">
        <f>'1R3'!G4</f>
        <v>45.01</v>
      </c>
      <c r="F7" s="81">
        <f>'1R3'!H4</f>
        <v>0.56916240835369913</v>
      </c>
      <c r="G7" s="83">
        <f>'1R3'!I4</f>
        <v>25.617999999999999</v>
      </c>
    </row>
    <row r="8" spans="1:16" x14ac:dyDescent="0.25">
      <c r="A8" s="66"/>
      <c r="B8" s="67"/>
      <c r="C8" s="68"/>
      <c r="D8" s="76"/>
      <c r="E8" s="76"/>
      <c r="F8" s="76"/>
      <c r="G8" s="72"/>
    </row>
    <row r="9" spans="1:16" x14ac:dyDescent="0.25">
      <c r="A9" s="63" t="s">
        <v>232</v>
      </c>
      <c r="B9" s="64" t="s">
        <v>133</v>
      </c>
      <c r="C9" s="65" t="s">
        <v>286</v>
      </c>
      <c r="D9" s="74" t="s">
        <v>293</v>
      </c>
      <c r="E9" s="74">
        <f>'RH2'!G4</f>
        <v>105.69999999999999</v>
      </c>
      <c r="F9" s="79">
        <f>'RH2'!H4</f>
        <v>0.66920529801324524</v>
      </c>
      <c r="G9" s="80">
        <f>'RH2'!I4</f>
        <v>70.735000000000014</v>
      </c>
    </row>
    <row r="10" spans="1:16" x14ac:dyDescent="0.25">
      <c r="A10" s="56"/>
      <c r="B10" s="140" t="s">
        <v>294</v>
      </c>
      <c r="C10" s="141"/>
      <c r="D10" s="17"/>
      <c r="E10" s="17"/>
      <c r="F10" s="17"/>
      <c r="G10" s="70"/>
    </row>
    <row r="11" spans="1:16" x14ac:dyDescent="0.25">
      <c r="A11" s="56"/>
      <c r="B11" s="18"/>
      <c r="C11" s="19" t="s">
        <v>298</v>
      </c>
      <c r="D11" s="17" t="s">
        <v>302</v>
      </c>
      <c r="E11" s="17">
        <f>'RH2'!G39</f>
        <v>8.5</v>
      </c>
      <c r="F11" s="21">
        <f>'RH2'!H39</f>
        <v>0.6</v>
      </c>
      <c r="G11" s="70">
        <f>'RH2'!I39</f>
        <v>5.0999999999999996</v>
      </c>
    </row>
    <row r="12" spans="1:16" x14ac:dyDescent="0.25">
      <c r="A12" s="56"/>
      <c r="B12" s="18"/>
      <c r="C12" s="19" t="s">
        <v>299</v>
      </c>
      <c r="D12" s="17" t="s">
        <v>302</v>
      </c>
      <c r="E12" s="17">
        <f>'RH2'!G41</f>
        <v>8.5</v>
      </c>
      <c r="F12" s="21">
        <f>'RH2'!H41</f>
        <v>0.6</v>
      </c>
      <c r="G12" s="70">
        <f>'RH2'!I41</f>
        <v>5.0999999999999996</v>
      </c>
    </row>
    <row r="13" spans="1:16" x14ac:dyDescent="0.25">
      <c r="A13" s="56"/>
      <c r="B13" s="18"/>
      <c r="C13" s="19" t="s">
        <v>304</v>
      </c>
      <c r="D13" s="17" t="s">
        <v>327</v>
      </c>
      <c r="E13" s="17">
        <f>SUM('RH2'!G6:G10,'RH2'!G12:G30,'RH2'!G32:G37,'RH2'!G40,'RH2'!G42,'RH2'!G44:G46)</f>
        <v>70.199999999999989</v>
      </c>
      <c r="F13" s="21">
        <f>AVERAGE('RH2'!H6:H10,'RH2'!H12:H30,'RH2'!H32:H37,'RH2'!H40,'RH2'!H42,'RH2'!H44:H46)</f>
        <v>0.63714285714285668</v>
      </c>
      <c r="G13" s="70">
        <f>SUM('RH2'!I6:I10,'RH2'!I12:I30,'RH2'!I32:I37,'RH2'!I40,'RH2'!I42,'RH2'!I44:I46)</f>
        <v>47.585000000000008</v>
      </c>
    </row>
    <row r="14" spans="1:16" x14ac:dyDescent="0.25">
      <c r="A14" s="57"/>
      <c r="B14" s="58"/>
      <c r="C14" s="59" t="s">
        <v>303</v>
      </c>
      <c r="D14" s="75" t="s">
        <v>328</v>
      </c>
      <c r="E14" s="75">
        <f>'RH2'!G47</f>
        <v>18.5</v>
      </c>
      <c r="F14" s="81">
        <f>'RH2'!H47</f>
        <v>0.7</v>
      </c>
      <c r="G14" s="71">
        <f>'RH2'!I47</f>
        <v>12.95</v>
      </c>
    </row>
    <row r="15" spans="1:16" x14ac:dyDescent="0.25">
      <c r="A15" s="12" t="s">
        <v>215</v>
      </c>
    </row>
    <row r="16" spans="1:16" ht="5.25" customHeight="1" x14ac:dyDescent="0.25">
      <c r="A16" s="11"/>
    </row>
    <row r="17" spans="1:17" ht="30" customHeight="1" x14ac:dyDescent="0.25">
      <c r="A17" s="144" t="s">
        <v>290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</row>
    <row r="18" spans="1:17" x14ac:dyDescent="0.25">
      <c r="A18" s="143" t="s">
        <v>216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</row>
    <row r="19" spans="1:17" x14ac:dyDescent="0.25">
      <c r="A19" s="143" t="s">
        <v>217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</row>
    <row r="20" spans="1:17" x14ac:dyDescent="0.25">
      <c r="A20" s="143" t="s">
        <v>218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</row>
    <row r="21" spans="1:17" x14ac:dyDescent="0.25">
      <c r="A21" s="145" t="s">
        <v>227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7"/>
      <c r="N21" s="7"/>
      <c r="O21" s="7"/>
      <c r="Q21" s="7"/>
    </row>
    <row r="22" spans="1:17" x14ac:dyDescent="0.25">
      <c r="A22" s="7"/>
      <c r="B22" s="7"/>
      <c r="C22" s="7"/>
      <c r="D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7"/>
    </row>
    <row r="23" spans="1:17" x14ac:dyDescent="0.25">
      <c r="A23" s="7" t="s">
        <v>225</v>
      </c>
      <c r="B23" s="7"/>
      <c r="C23" s="7"/>
      <c r="D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7"/>
    </row>
    <row r="25" spans="1:17" x14ac:dyDescent="0.25">
      <c r="A25" s="143" t="s">
        <v>219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</row>
    <row r="26" spans="1:17" x14ac:dyDescent="0.25">
      <c r="A26" s="143" t="s">
        <v>220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</row>
    <row r="28" spans="1:17" x14ac:dyDescent="0.25">
      <c r="A28" s="143" t="s">
        <v>282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</row>
    <row r="30" spans="1:17" x14ac:dyDescent="0.25">
      <c r="A30" s="7" t="s">
        <v>221</v>
      </c>
    </row>
    <row r="31" spans="1:17" x14ac:dyDescent="0.25">
      <c r="A31" s="7" t="s">
        <v>222</v>
      </c>
    </row>
    <row r="33" spans="1:10" x14ac:dyDescent="0.25">
      <c r="A33" s="7" t="s">
        <v>223</v>
      </c>
      <c r="F33" s="13" t="s">
        <v>283</v>
      </c>
      <c r="G33" s="38" t="s">
        <v>226</v>
      </c>
      <c r="H33" s="14" t="s">
        <v>284</v>
      </c>
      <c r="J33" s="11" t="s">
        <v>329</v>
      </c>
    </row>
    <row r="34" spans="1:10" x14ac:dyDescent="0.25">
      <c r="A34" s="7" t="s">
        <v>224</v>
      </c>
      <c r="F34" s="13" t="s">
        <v>310</v>
      </c>
      <c r="G34" s="38" t="s">
        <v>226</v>
      </c>
      <c r="H34" s="14" t="s">
        <v>311</v>
      </c>
      <c r="J34" s="7" t="s">
        <v>326</v>
      </c>
    </row>
    <row r="35" spans="1:10" x14ac:dyDescent="0.25">
      <c r="G35" s="38" t="s">
        <v>226</v>
      </c>
      <c r="H35" s="14" t="s">
        <v>312</v>
      </c>
    </row>
  </sheetData>
  <mergeCells count="11">
    <mergeCell ref="B4:C4"/>
    <mergeCell ref="B10:C10"/>
    <mergeCell ref="A1:N1"/>
    <mergeCell ref="A26:Q26"/>
    <mergeCell ref="A28:Q28"/>
    <mergeCell ref="A17:Q17"/>
    <mergeCell ref="A18:Q18"/>
    <mergeCell ref="A19:Q19"/>
    <mergeCell ref="A20:Q20"/>
    <mergeCell ref="A25:Q25"/>
    <mergeCell ref="A21:L21"/>
  </mergeCells>
  <phoneticPr fontId="4" type="noConversion"/>
  <pageMargins left="0.25" right="0.25" top="0.75" bottom="0.75" header="0.3" footer="0.3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3"/>
  <sheetViews>
    <sheetView view="pageBreakPreview" zoomScale="60" zoomScaleNormal="80" workbookViewId="0">
      <selection activeCell="AB23" sqref="AB23"/>
    </sheetView>
  </sheetViews>
  <sheetFormatPr defaultRowHeight="15" x14ac:dyDescent="0.25"/>
  <cols>
    <col min="1" max="1" width="9.140625" style="1"/>
    <col min="2" max="2" width="11.7109375" style="5" customWidth="1"/>
    <col min="3" max="3" width="9.140625" style="1" customWidth="1"/>
    <col min="4" max="4" width="9.140625" style="1"/>
    <col min="5" max="5" width="24" style="7" customWidth="1"/>
    <col min="6" max="6" width="9.140625" style="9"/>
    <col min="7" max="7" width="9.140625" style="1"/>
    <col min="8" max="8" width="9.140625" style="4"/>
    <col min="9" max="9" width="9.140625" style="1"/>
    <col min="10" max="10" width="10.5703125" style="1" bestFit="1" customWidth="1"/>
    <col min="11" max="11" width="10.5703125" style="1" customWidth="1"/>
    <col min="12" max="13" width="9.140625" style="1"/>
    <col min="14" max="14" width="0" style="1" hidden="1" customWidth="1"/>
    <col min="15" max="15" width="13.85546875" style="1" hidden="1" customWidth="1"/>
    <col min="16" max="16" width="25.28515625" style="7" customWidth="1"/>
    <col min="17" max="17" width="9.140625" style="1"/>
    <col min="18" max="18" width="9.140625" style="25" hidden="1" customWidth="1"/>
    <col min="19" max="19" width="0" style="1" hidden="1" customWidth="1"/>
    <col min="20" max="16384" width="9.140625" style="1"/>
  </cols>
  <sheetData>
    <row r="1" spans="1:19" x14ac:dyDescent="0.25">
      <c r="A1" s="149" t="s">
        <v>0</v>
      </c>
      <c r="B1" s="150" t="s">
        <v>31</v>
      </c>
      <c r="C1" s="147" t="s">
        <v>1</v>
      </c>
      <c r="D1" s="147" t="s">
        <v>2</v>
      </c>
      <c r="E1" s="152" t="s">
        <v>3</v>
      </c>
      <c r="F1" s="8" t="s">
        <v>4</v>
      </c>
      <c r="G1" s="2" t="s">
        <v>5</v>
      </c>
      <c r="H1" s="3" t="s">
        <v>6</v>
      </c>
      <c r="I1" s="2" t="s">
        <v>7</v>
      </c>
      <c r="J1" s="2" t="s">
        <v>8</v>
      </c>
      <c r="K1" s="2" t="s">
        <v>23</v>
      </c>
      <c r="L1" s="148" t="s">
        <v>9</v>
      </c>
      <c r="M1" s="148"/>
      <c r="N1" s="2" t="s">
        <v>10</v>
      </c>
      <c r="O1" s="2" t="s">
        <v>13</v>
      </c>
      <c r="P1" s="6" t="s">
        <v>14</v>
      </c>
      <c r="Q1" s="147" t="s">
        <v>19</v>
      </c>
      <c r="R1" s="23" t="s">
        <v>20</v>
      </c>
      <c r="S1" s="2" t="s">
        <v>21</v>
      </c>
    </row>
    <row r="2" spans="1:19" x14ac:dyDescent="0.25">
      <c r="A2" s="149"/>
      <c r="B2" s="151"/>
      <c r="C2" s="147"/>
      <c r="D2" s="147"/>
      <c r="E2" s="152"/>
      <c r="F2" s="8" t="s">
        <v>11</v>
      </c>
      <c r="G2" s="2" t="s">
        <v>15</v>
      </c>
      <c r="H2" s="3" t="s">
        <v>12</v>
      </c>
      <c r="I2" s="2" t="s">
        <v>15</v>
      </c>
      <c r="J2" s="2" t="s">
        <v>12</v>
      </c>
      <c r="K2" s="2" t="s">
        <v>16</v>
      </c>
      <c r="L2" s="2" t="s">
        <v>16</v>
      </c>
      <c r="M2" s="2" t="s">
        <v>17</v>
      </c>
      <c r="N2" s="2" t="s">
        <v>18</v>
      </c>
      <c r="O2" s="2" t="s">
        <v>12</v>
      </c>
      <c r="P2" s="6" t="s">
        <v>12</v>
      </c>
      <c r="Q2" s="147"/>
      <c r="R2" s="23" t="s">
        <v>12</v>
      </c>
      <c r="S2" s="2" t="s">
        <v>22</v>
      </c>
    </row>
    <row r="4" spans="1:19" x14ac:dyDescent="0.25">
      <c r="A4" s="146" t="s">
        <v>65</v>
      </c>
      <c r="B4" s="146"/>
      <c r="C4" s="11" t="s">
        <v>60</v>
      </c>
      <c r="D4" s="11" t="s">
        <v>30</v>
      </c>
      <c r="E4" s="12" t="s">
        <v>66</v>
      </c>
      <c r="F4" s="13">
        <v>400</v>
      </c>
      <c r="G4" s="11">
        <f>SUM(G6:G29)</f>
        <v>55.35</v>
      </c>
      <c r="H4" s="14">
        <f>I4/G4</f>
        <v>0.65582655826558256</v>
      </c>
      <c r="I4" s="13">
        <f>SUM(I6:I14)</f>
        <v>36.299999999999997</v>
      </c>
      <c r="J4" s="15">
        <f>COS(ATAN(R4))</f>
        <v>0.94249843257499533</v>
      </c>
      <c r="K4" s="16">
        <f>IF(F4=400,(G4*H4*1000)/(F4*SQRT(3)*J4),(G4*H4*1000)/(F4*J4))</f>
        <v>55.591113065102597</v>
      </c>
      <c r="L4" s="11">
        <v>63</v>
      </c>
      <c r="M4" s="11" t="s">
        <v>25</v>
      </c>
      <c r="N4" s="11"/>
      <c r="O4" s="11"/>
      <c r="P4" s="12" t="str">
        <f>CONCATENATE("min. velikost: ",ROUNDUP(Q4*1.5,-1)," modulů")</f>
        <v>min. velikost: 90 modulů</v>
      </c>
      <c r="Q4" s="11">
        <f>SUM(Q6:Q29)</f>
        <v>60</v>
      </c>
      <c r="R4" s="24">
        <f>S4/I4</f>
        <v>0.35460066318606531</v>
      </c>
      <c r="S4" s="11">
        <f>SUM(S6:S29)</f>
        <v>12.872004073654169</v>
      </c>
    </row>
    <row r="5" spans="1:19" x14ac:dyDescent="0.25">
      <c r="K5" s="10"/>
    </row>
    <row r="6" spans="1:19" x14ac:dyDescent="0.25">
      <c r="A6" s="17" t="s">
        <v>33</v>
      </c>
      <c r="B6" s="18" t="s">
        <v>62</v>
      </c>
      <c r="C6" s="17" t="s">
        <v>30</v>
      </c>
      <c r="D6" s="17" t="s">
        <v>32</v>
      </c>
      <c r="E6" s="19" t="s">
        <v>228</v>
      </c>
      <c r="F6" s="20">
        <v>400</v>
      </c>
      <c r="G6" s="17">
        <v>22</v>
      </c>
      <c r="H6" s="21">
        <v>0.5</v>
      </c>
      <c r="I6" s="17">
        <f>G6*H6</f>
        <v>11</v>
      </c>
      <c r="J6" s="17">
        <v>0.95</v>
      </c>
      <c r="K6" s="22">
        <f>IF(F6=400,(G6*1000)/(F6*SQRT(3)*J6),(G6*1000)/(F6*J6))</f>
        <v>33.425541900452018</v>
      </c>
      <c r="L6" s="17">
        <v>40</v>
      </c>
      <c r="M6" s="17" t="s">
        <v>25</v>
      </c>
      <c r="N6" s="17">
        <v>15</v>
      </c>
      <c r="O6" s="17" t="s">
        <v>26</v>
      </c>
      <c r="P6" s="19" t="s">
        <v>230</v>
      </c>
      <c r="Q6" s="17">
        <v>7.5</v>
      </c>
      <c r="R6" s="26">
        <f>TAN(ACOS(J6))</f>
        <v>0.32868410517886321</v>
      </c>
      <c r="S6" s="17">
        <f>I6*R6</f>
        <v>3.6155251569674953</v>
      </c>
    </row>
    <row r="7" spans="1:19" x14ac:dyDescent="0.25">
      <c r="A7" s="17" t="s">
        <v>33</v>
      </c>
      <c r="B7" s="18" t="s">
        <v>46</v>
      </c>
      <c r="C7" s="17" t="s">
        <v>30</v>
      </c>
      <c r="D7" s="17" t="s">
        <v>34</v>
      </c>
      <c r="E7" s="19" t="s">
        <v>229</v>
      </c>
      <c r="F7" s="20">
        <v>400</v>
      </c>
      <c r="G7" s="17">
        <v>22</v>
      </c>
      <c r="H7" s="21">
        <v>1</v>
      </c>
      <c r="I7" s="17">
        <f>G7*H7</f>
        <v>22</v>
      </c>
      <c r="J7" s="17">
        <v>0.95</v>
      </c>
      <c r="K7" s="22">
        <f>IF(F7=400,(G7*1000)/(F7*SQRT(3)*J7),(G7*1000)/(F7*J7))</f>
        <v>33.425541900452018</v>
      </c>
      <c r="L7" s="17">
        <v>40</v>
      </c>
      <c r="M7" s="17" t="s">
        <v>25</v>
      </c>
      <c r="N7" s="17">
        <v>15</v>
      </c>
      <c r="O7" s="17" t="s">
        <v>26</v>
      </c>
      <c r="P7" s="19"/>
      <c r="Q7" s="17">
        <v>7.5</v>
      </c>
      <c r="R7" s="26">
        <f>TAN(ACOS(J7))</f>
        <v>0.32868410517886321</v>
      </c>
      <c r="S7" s="17">
        <f>I7*R7</f>
        <v>7.2310503139349906</v>
      </c>
    </row>
    <row r="8" spans="1:19" x14ac:dyDescent="0.25">
      <c r="A8" s="17"/>
      <c r="B8" s="18"/>
      <c r="C8" s="17"/>
      <c r="D8" s="17"/>
      <c r="E8" s="19"/>
      <c r="F8" s="20"/>
      <c r="G8" s="17"/>
      <c r="H8" s="21"/>
      <c r="I8" s="17"/>
      <c r="J8" s="17"/>
      <c r="K8" s="22"/>
      <c r="L8" s="17"/>
      <c r="M8" s="17"/>
      <c r="N8" s="17"/>
      <c r="O8" s="17"/>
      <c r="P8" s="19"/>
      <c r="Q8" s="17"/>
      <c r="R8" s="26"/>
      <c r="S8" s="17"/>
    </row>
    <row r="9" spans="1:19" x14ac:dyDescent="0.25">
      <c r="A9" s="17" t="s">
        <v>33</v>
      </c>
      <c r="B9" s="18" t="s">
        <v>46</v>
      </c>
      <c r="C9" s="17" t="s">
        <v>30</v>
      </c>
      <c r="D9" s="17" t="s">
        <v>35</v>
      </c>
      <c r="E9" s="19" t="s">
        <v>36</v>
      </c>
      <c r="F9" s="20">
        <v>400</v>
      </c>
      <c r="G9" s="17">
        <v>2</v>
      </c>
      <c r="H9" s="21">
        <v>0.7</v>
      </c>
      <c r="I9" s="17">
        <f t="shared" ref="I9" si="0">G9*H9</f>
        <v>1.4</v>
      </c>
      <c r="J9" s="17">
        <v>0.9</v>
      </c>
      <c r="K9" s="22">
        <f t="shared" ref="K9:K25" si="1">IF(F9=400,(G9*1000)/(F9*SQRT(3)*J9),(G9*1000)/(F9*J9))</f>
        <v>3.2075014954979206</v>
      </c>
      <c r="L9" s="17">
        <v>3</v>
      </c>
      <c r="M9" s="17" t="s">
        <v>25</v>
      </c>
      <c r="N9" s="17">
        <v>10</v>
      </c>
      <c r="O9" s="17" t="s">
        <v>27</v>
      </c>
      <c r="P9" s="19" t="s">
        <v>37</v>
      </c>
      <c r="Q9" s="17">
        <v>7.5</v>
      </c>
      <c r="R9" s="26">
        <f t="shared" ref="R9:R23" si="2">TAN(ACOS(J9))</f>
        <v>0.48432210483785254</v>
      </c>
      <c r="S9" s="17">
        <f t="shared" ref="S9:S25" si="3">I9*R9</f>
        <v>0.67805094677299349</v>
      </c>
    </row>
    <row r="10" spans="1:19" x14ac:dyDescent="0.25">
      <c r="A10" s="17" t="s">
        <v>33</v>
      </c>
      <c r="B10" s="18" t="s">
        <v>46</v>
      </c>
      <c r="C10" s="17" t="s">
        <v>30</v>
      </c>
      <c r="D10" s="17" t="s">
        <v>39</v>
      </c>
      <c r="E10" s="19" t="s">
        <v>38</v>
      </c>
      <c r="F10" s="20">
        <v>400</v>
      </c>
      <c r="G10" s="17">
        <v>2</v>
      </c>
      <c r="H10" s="21">
        <v>0.7</v>
      </c>
      <c r="I10" s="17">
        <f t="shared" ref="I10" si="4">G10*H10</f>
        <v>1.4</v>
      </c>
      <c r="J10" s="17">
        <v>0.9</v>
      </c>
      <c r="K10" s="22">
        <f t="shared" ref="K10" si="5">IF(F10=400,(G10*1000)/(F10*SQRT(3)*J10),(G10*1000)/(F10*J10))</f>
        <v>3.2075014954979206</v>
      </c>
      <c r="L10" s="17">
        <v>3</v>
      </c>
      <c r="M10" s="17" t="s">
        <v>25</v>
      </c>
      <c r="N10" s="17">
        <v>10</v>
      </c>
      <c r="O10" s="17" t="s">
        <v>27</v>
      </c>
      <c r="P10" s="19" t="s">
        <v>37</v>
      </c>
      <c r="Q10" s="17">
        <v>7.5</v>
      </c>
      <c r="R10" s="26">
        <f t="shared" si="2"/>
        <v>0.48432210483785254</v>
      </c>
      <c r="S10" s="17">
        <f t="shared" si="3"/>
        <v>0.67805094677299349</v>
      </c>
    </row>
    <row r="11" spans="1:19" x14ac:dyDescent="0.25">
      <c r="A11" s="17"/>
      <c r="B11" s="18"/>
      <c r="C11" s="17"/>
      <c r="D11" s="17"/>
      <c r="E11" s="19"/>
      <c r="F11" s="20"/>
      <c r="G11" s="17"/>
      <c r="H11" s="21"/>
      <c r="I11" s="17"/>
      <c r="J11" s="17"/>
      <c r="K11" s="22"/>
      <c r="L11" s="17"/>
      <c r="M11" s="17"/>
      <c r="N11" s="17"/>
      <c r="O11" s="17"/>
      <c r="P11" s="19"/>
      <c r="Q11" s="17"/>
      <c r="R11" s="26"/>
      <c r="S11" s="17"/>
    </row>
    <row r="12" spans="1:19" x14ac:dyDescent="0.25">
      <c r="A12" s="17" t="s">
        <v>33</v>
      </c>
      <c r="B12" s="18" t="s">
        <v>46</v>
      </c>
      <c r="C12" s="17" t="s">
        <v>30</v>
      </c>
      <c r="D12" s="17" t="s">
        <v>40</v>
      </c>
      <c r="E12" s="19" t="s">
        <v>57</v>
      </c>
      <c r="F12" s="20">
        <f>400/SQRT(3)</f>
        <v>230.94010767585033</v>
      </c>
      <c r="G12" s="17">
        <v>1</v>
      </c>
      <c r="H12" s="21">
        <v>0.25</v>
      </c>
      <c r="I12" s="17">
        <f t="shared" ref="I12" si="6">G12*H12</f>
        <v>0.25</v>
      </c>
      <c r="J12" s="17">
        <v>0.95</v>
      </c>
      <c r="K12" s="22">
        <f t="shared" si="1"/>
        <v>4.5580284409707295</v>
      </c>
      <c r="L12" s="17">
        <v>10</v>
      </c>
      <c r="M12" s="17" t="s">
        <v>25</v>
      </c>
      <c r="N12" s="17">
        <v>12</v>
      </c>
      <c r="O12" s="17" t="s">
        <v>28</v>
      </c>
      <c r="P12" s="19" t="s">
        <v>48</v>
      </c>
      <c r="Q12" s="17">
        <v>3.5</v>
      </c>
      <c r="R12" s="26">
        <f t="shared" si="2"/>
        <v>0.32868410517886321</v>
      </c>
      <c r="S12" s="17">
        <f t="shared" si="3"/>
        <v>8.2171026294715802E-2</v>
      </c>
    </row>
    <row r="13" spans="1:19" x14ac:dyDescent="0.25">
      <c r="A13" s="17" t="s">
        <v>33</v>
      </c>
      <c r="B13" s="18" t="s">
        <v>46</v>
      </c>
      <c r="C13" s="17" t="s">
        <v>30</v>
      </c>
      <c r="D13" s="17" t="s">
        <v>41</v>
      </c>
      <c r="E13" s="19" t="s">
        <v>58</v>
      </c>
      <c r="F13" s="20">
        <f>400/SQRT(3)</f>
        <v>230.94010767585033</v>
      </c>
      <c r="G13" s="17">
        <v>1</v>
      </c>
      <c r="H13" s="21">
        <v>0.25</v>
      </c>
      <c r="I13" s="17">
        <f t="shared" ref="I13" si="7">G13*H13</f>
        <v>0.25</v>
      </c>
      <c r="J13" s="17">
        <v>0.95</v>
      </c>
      <c r="K13" s="22">
        <f t="shared" si="1"/>
        <v>4.5580284409707295</v>
      </c>
      <c r="L13" s="17">
        <v>10</v>
      </c>
      <c r="M13" s="17" t="s">
        <v>25</v>
      </c>
      <c r="N13" s="17">
        <v>12</v>
      </c>
      <c r="O13" s="17" t="s">
        <v>28</v>
      </c>
      <c r="P13" s="19" t="s">
        <v>48</v>
      </c>
      <c r="Q13" s="17">
        <v>3.5</v>
      </c>
      <c r="R13" s="26">
        <f t="shared" si="2"/>
        <v>0.32868410517886321</v>
      </c>
      <c r="S13" s="17">
        <f t="shared" si="3"/>
        <v>8.2171026294715802E-2</v>
      </c>
    </row>
    <row r="14" spans="1:19" x14ac:dyDescent="0.25">
      <c r="A14" s="17"/>
      <c r="B14" s="18"/>
      <c r="C14" s="17"/>
      <c r="D14" s="17"/>
      <c r="E14" s="19"/>
      <c r="F14" s="20"/>
      <c r="G14" s="17"/>
      <c r="H14" s="21"/>
      <c r="I14" s="17"/>
      <c r="J14" s="17"/>
      <c r="K14" s="22"/>
      <c r="L14" s="17"/>
      <c r="M14" s="17"/>
      <c r="N14" s="17"/>
      <c r="O14" s="17"/>
      <c r="P14" s="19"/>
      <c r="Q14" s="17"/>
      <c r="R14" s="26"/>
      <c r="S14" s="17"/>
    </row>
    <row r="15" spans="1:19" x14ac:dyDescent="0.25">
      <c r="A15" s="17" t="s">
        <v>33</v>
      </c>
      <c r="B15" s="18" t="s">
        <v>46</v>
      </c>
      <c r="C15" s="17" t="s">
        <v>30</v>
      </c>
      <c r="D15" s="17" t="s">
        <v>42</v>
      </c>
      <c r="E15" s="19" t="s">
        <v>43</v>
      </c>
      <c r="F15" s="20">
        <f t="shared" ref="F15:F16" si="8">400/SQRT(3)</f>
        <v>230.94010767585033</v>
      </c>
      <c r="G15" s="17">
        <v>1</v>
      </c>
      <c r="H15" s="21">
        <v>0.25</v>
      </c>
      <c r="I15" s="17">
        <f t="shared" ref="I15" si="9">G15*H15</f>
        <v>0.25</v>
      </c>
      <c r="J15" s="17">
        <v>0.85</v>
      </c>
      <c r="K15" s="22">
        <f t="shared" ref="K15" si="10">IF(F15=400,(G15*1000)/(F15*SQRT(3)*J15),(G15*1000)/(F15*J15))</f>
        <v>5.0942670810849329</v>
      </c>
      <c r="L15" s="17">
        <v>10</v>
      </c>
      <c r="M15" s="17" t="s">
        <v>25</v>
      </c>
      <c r="N15" s="17">
        <v>10</v>
      </c>
      <c r="O15" s="17" t="s">
        <v>29</v>
      </c>
      <c r="P15" s="19"/>
      <c r="Q15" s="17">
        <f t="shared" ref="Q15" si="11">IF(F15=400,3.5,1.5)</f>
        <v>1.5</v>
      </c>
      <c r="R15" s="26">
        <f t="shared" ref="R15" si="12">TAN(ACOS(J15))</f>
        <v>0.61974433840310228</v>
      </c>
      <c r="S15" s="17">
        <f t="shared" ref="S15" si="13">I15*R15</f>
        <v>0.15493608460077557</v>
      </c>
    </row>
    <row r="16" spans="1:19" x14ac:dyDescent="0.25">
      <c r="A16" s="17" t="s">
        <v>33</v>
      </c>
      <c r="B16" s="18" t="s">
        <v>46</v>
      </c>
      <c r="C16" s="17" t="s">
        <v>30</v>
      </c>
      <c r="D16" s="17" t="s">
        <v>42</v>
      </c>
      <c r="E16" s="19" t="s">
        <v>43</v>
      </c>
      <c r="F16" s="20">
        <f t="shared" si="8"/>
        <v>230.94010767585033</v>
      </c>
      <c r="G16" s="17">
        <v>1</v>
      </c>
      <c r="H16" s="21">
        <v>0.25</v>
      </c>
      <c r="I16" s="17">
        <f t="shared" ref="I16" si="14">G16*H16</f>
        <v>0.25</v>
      </c>
      <c r="J16" s="17">
        <v>0.85</v>
      </c>
      <c r="K16" s="22">
        <f t="shared" ref="K16" si="15">IF(F16=400,(G16*1000)/(F16*SQRT(3)*J16),(G16*1000)/(F16*J16))</f>
        <v>5.0942670810849329</v>
      </c>
      <c r="L16" s="17">
        <v>10</v>
      </c>
      <c r="M16" s="17" t="s">
        <v>25</v>
      </c>
      <c r="N16" s="17">
        <v>10</v>
      </c>
      <c r="O16" s="17" t="s">
        <v>29</v>
      </c>
      <c r="P16" s="19"/>
      <c r="Q16" s="17">
        <f t="shared" ref="Q16" si="16">IF(F16=400,3.5,1.5)</f>
        <v>1.5</v>
      </c>
      <c r="R16" s="26"/>
      <c r="S16" s="17"/>
    </row>
    <row r="17" spans="1:19" x14ac:dyDescent="0.25">
      <c r="A17" s="17"/>
      <c r="B17" s="18"/>
      <c r="C17" s="17"/>
      <c r="D17" s="17"/>
      <c r="E17" s="19"/>
      <c r="F17" s="20"/>
      <c r="G17" s="17"/>
      <c r="H17" s="21"/>
      <c r="I17" s="17"/>
      <c r="J17" s="17"/>
      <c r="K17" s="22"/>
      <c r="L17" s="17"/>
      <c r="M17" s="17"/>
      <c r="N17" s="17"/>
      <c r="O17" s="17"/>
      <c r="P17" s="19"/>
      <c r="Q17" s="17"/>
      <c r="R17" s="26"/>
      <c r="S17" s="17"/>
    </row>
    <row r="18" spans="1:19" x14ac:dyDescent="0.25">
      <c r="A18" s="17" t="s">
        <v>33</v>
      </c>
      <c r="B18" s="18" t="s">
        <v>62</v>
      </c>
      <c r="C18" s="17" t="s">
        <v>30</v>
      </c>
      <c r="D18" s="17" t="s">
        <v>44</v>
      </c>
      <c r="E18" s="19" t="s">
        <v>55</v>
      </c>
      <c r="F18" s="20">
        <f>400/SQRT(3)</f>
        <v>230.94010767585033</v>
      </c>
      <c r="G18" s="17">
        <v>0.35</v>
      </c>
      <c r="H18" s="21">
        <v>0.3</v>
      </c>
      <c r="I18" s="17">
        <f t="shared" ref="I18" si="17">G18*H18</f>
        <v>0.105</v>
      </c>
      <c r="J18" s="17">
        <v>0.95</v>
      </c>
      <c r="K18" s="22">
        <f t="shared" si="1"/>
        <v>1.5953099543397553</v>
      </c>
      <c r="L18" s="17">
        <v>16</v>
      </c>
      <c r="M18" s="17" t="s">
        <v>25</v>
      </c>
      <c r="N18" s="17">
        <v>12</v>
      </c>
      <c r="O18" s="17" t="s">
        <v>28</v>
      </c>
      <c r="P18" s="19" t="s">
        <v>67</v>
      </c>
      <c r="Q18" s="17">
        <f>IF(F18=400,3.5,2.5)</f>
        <v>2.5</v>
      </c>
      <c r="R18" s="26">
        <f t="shared" si="2"/>
        <v>0.32868410517886321</v>
      </c>
      <c r="S18" s="17">
        <f t="shared" si="3"/>
        <v>3.4511831043780639E-2</v>
      </c>
    </row>
    <row r="19" spans="1:19" x14ac:dyDescent="0.25">
      <c r="A19" s="17" t="s">
        <v>33</v>
      </c>
      <c r="B19" s="18" t="s">
        <v>62</v>
      </c>
      <c r="C19" s="17" t="s">
        <v>30</v>
      </c>
      <c r="D19" s="17" t="s">
        <v>45</v>
      </c>
      <c r="E19" s="19" t="s">
        <v>56</v>
      </c>
      <c r="F19" s="20">
        <f t="shared" ref="F19:F25" si="18">400/SQRT(3)</f>
        <v>230.94010767585033</v>
      </c>
      <c r="G19" s="17">
        <v>0.35</v>
      </c>
      <c r="H19" s="21">
        <v>0.3</v>
      </c>
      <c r="I19" s="17">
        <f t="shared" ref="I19:I21" si="19">G19*H19</f>
        <v>0.105</v>
      </c>
      <c r="J19" s="17">
        <v>0.95</v>
      </c>
      <c r="K19" s="22">
        <f t="shared" si="1"/>
        <v>1.5953099543397553</v>
      </c>
      <c r="L19" s="17">
        <v>16</v>
      </c>
      <c r="M19" s="17" t="s">
        <v>25</v>
      </c>
      <c r="N19" s="17">
        <v>12</v>
      </c>
      <c r="O19" s="17" t="s">
        <v>28</v>
      </c>
      <c r="P19" s="19" t="s">
        <v>67</v>
      </c>
      <c r="Q19" s="17">
        <f t="shared" ref="Q19" si="20">IF(F19=400,3.5,2.5)</f>
        <v>2.5</v>
      </c>
      <c r="R19" s="26">
        <f t="shared" si="2"/>
        <v>0.32868410517886321</v>
      </c>
      <c r="S19" s="17">
        <f t="shared" si="3"/>
        <v>3.4511831043780639E-2</v>
      </c>
    </row>
    <row r="20" spans="1:19" x14ac:dyDescent="0.25">
      <c r="A20" s="17"/>
      <c r="B20" s="18"/>
      <c r="C20" s="17"/>
      <c r="D20" s="17"/>
      <c r="E20" s="19"/>
      <c r="F20" s="20"/>
      <c r="G20" s="17"/>
      <c r="H20" s="21"/>
      <c r="I20" s="17"/>
      <c r="J20" s="17"/>
      <c r="K20" s="22"/>
      <c r="L20" s="17"/>
      <c r="M20" s="17"/>
      <c r="N20" s="17"/>
      <c r="O20" s="17"/>
      <c r="P20" s="19"/>
      <c r="Q20" s="17"/>
      <c r="R20" s="26"/>
      <c r="S20" s="17"/>
    </row>
    <row r="21" spans="1:19" x14ac:dyDescent="0.25">
      <c r="A21" s="17" t="s">
        <v>33</v>
      </c>
      <c r="B21" s="18" t="s">
        <v>62</v>
      </c>
      <c r="C21" s="17" t="s">
        <v>30</v>
      </c>
      <c r="D21" s="17" t="s">
        <v>51</v>
      </c>
      <c r="E21" s="19" t="s">
        <v>47</v>
      </c>
      <c r="F21" s="20">
        <f t="shared" si="18"/>
        <v>230.94010767585033</v>
      </c>
      <c r="G21" s="17">
        <v>0.05</v>
      </c>
      <c r="H21" s="21">
        <v>0.5</v>
      </c>
      <c r="I21" s="17">
        <f t="shared" si="19"/>
        <v>2.5000000000000001E-2</v>
      </c>
      <c r="J21" s="17">
        <v>0.95</v>
      </c>
      <c r="K21" s="22">
        <f>IF(F21=400,(G21*1000)/(F21*SQRT(3)*J21),(G21*1000)/(F21*J21))</f>
        <v>0.22790142204853647</v>
      </c>
      <c r="L21" s="17">
        <v>6</v>
      </c>
      <c r="M21" s="17" t="s">
        <v>24</v>
      </c>
      <c r="N21" s="17"/>
      <c r="O21" s="17" t="s">
        <v>29</v>
      </c>
      <c r="P21" s="19"/>
      <c r="Q21" s="17">
        <f t="shared" ref="Q21:Q25" si="21">IF(F21=400,3.5,1.5)</f>
        <v>1.5</v>
      </c>
      <c r="R21" s="26">
        <f t="shared" si="2"/>
        <v>0.32868410517886321</v>
      </c>
      <c r="S21" s="17">
        <f t="shared" si="3"/>
        <v>8.2171026294715812E-3</v>
      </c>
    </row>
    <row r="22" spans="1:19" x14ac:dyDescent="0.25">
      <c r="A22" s="17"/>
      <c r="B22" s="18"/>
      <c r="C22" s="17"/>
      <c r="D22" s="17"/>
      <c r="E22" s="19"/>
      <c r="F22" s="20"/>
      <c r="G22" s="17"/>
      <c r="H22" s="21"/>
      <c r="I22" s="17"/>
      <c r="J22" s="17"/>
      <c r="K22" s="22"/>
      <c r="L22" s="17"/>
      <c r="M22" s="17"/>
      <c r="N22" s="17"/>
      <c r="O22" s="17"/>
      <c r="P22" s="19"/>
      <c r="Q22" s="17"/>
      <c r="R22" s="26"/>
      <c r="S22" s="17"/>
    </row>
    <row r="23" spans="1:19" x14ac:dyDescent="0.25">
      <c r="A23" s="17" t="s">
        <v>33</v>
      </c>
      <c r="B23" s="18" t="s">
        <v>63</v>
      </c>
      <c r="C23" s="17" t="s">
        <v>30</v>
      </c>
      <c r="D23" s="17" t="s">
        <v>52</v>
      </c>
      <c r="E23" s="19" t="s">
        <v>49</v>
      </c>
      <c r="F23" s="20">
        <v>400</v>
      </c>
      <c r="G23" s="17">
        <v>0.4</v>
      </c>
      <c r="H23" s="21">
        <v>0.8</v>
      </c>
      <c r="I23" s="17">
        <f t="shared" ref="I23:I25" si="22">G23*H23</f>
        <v>0.32000000000000006</v>
      </c>
      <c r="J23" s="17">
        <v>0.95</v>
      </c>
      <c r="K23" s="22">
        <f t="shared" si="1"/>
        <v>0.60773712546276404</v>
      </c>
      <c r="L23" s="17">
        <v>6</v>
      </c>
      <c r="M23" s="17" t="s">
        <v>24</v>
      </c>
      <c r="N23" s="17"/>
      <c r="O23" s="17" t="s">
        <v>29</v>
      </c>
      <c r="P23" s="19" t="s">
        <v>135</v>
      </c>
      <c r="Q23" s="17">
        <f t="shared" si="21"/>
        <v>3.5</v>
      </c>
      <c r="R23" s="26">
        <f t="shared" si="2"/>
        <v>0.32868410517886321</v>
      </c>
      <c r="S23" s="17">
        <f t="shared" si="3"/>
        <v>0.10517891365723625</v>
      </c>
    </row>
    <row r="24" spans="1:19" x14ac:dyDescent="0.25">
      <c r="A24" s="17" t="s">
        <v>33</v>
      </c>
      <c r="B24" s="18" t="s">
        <v>63</v>
      </c>
      <c r="C24" s="17" t="s">
        <v>30</v>
      </c>
      <c r="D24" s="17" t="s">
        <v>52</v>
      </c>
      <c r="E24" s="19" t="s">
        <v>68</v>
      </c>
      <c r="F24" s="20">
        <v>400</v>
      </c>
      <c r="G24" s="17">
        <v>1</v>
      </c>
      <c r="H24" s="21">
        <v>0.8</v>
      </c>
      <c r="I24" s="17">
        <f t="shared" ref="I24" si="23">G24*H24</f>
        <v>0.8</v>
      </c>
      <c r="J24" s="17">
        <v>0.95</v>
      </c>
      <c r="K24" s="22">
        <f t="shared" ref="K24" si="24">IF(F24=400,(G24*1000)/(F24*SQRT(3)*J24),(G24*1000)/(F24*J24))</f>
        <v>1.51934281365691</v>
      </c>
      <c r="L24" s="17">
        <v>6</v>
      </c>
      <c r="M24" s="17" t="s">
        <v>24</v>
      </c>
      <c r="N24" s="17"/>
      <c r="O24" s="17" t="s">
        <v>29</v>
      </c>
      <c r="P24" s="19" t="s">
        <v>135</v>
      </c>
      <c r="Q24" s="17">
        <f t="shared" ref="Q24" si="25">IF(F24=400,3.5,1.5)</f>
        <v>3.5</v>
      </c>
      <c r="R24" s="26"/>
      <c r="S24" s="17"/>
    </row>
    <row r="25" spans="1:19" x14ac:dyDescent="0.25">
      <c r="A25" s="17" t="s">
        <v>33</v>
      </c>
      <c r="B25" s="18" t="s">
        <v>61</v>
      </c>
      <c r="C25" s="17" t="s">
        <v>30</v>
      </c>
      <c r="D25" s="17" t="s">
        <v>53</v>
      </c>
      <c r="E25" s="19" t="s">
        <v>50</v>
      </c>
      <c r="F25" s="20">
        <f t="shared" si="18"/>
        <v>230.94010767585033</v>
      </c>
      <c r="G25" s="17">
        <v>0.1</v>
      </c>
      <c r="H25" s="21">
        <v>0.8</v>
      </c>
      <c r="I25" s="17">
        <f t="shared" si="22"/>
        <v>8.0000000000000016E-2</v>
      </c>
      <c r="J25" s="17">
        <v>0.95</v>
      </c>
      <c r="K25" s="22">
        <f t="shared" si="1"/>
        <v>0.45580284409707295</v>
      </c>
      <c r="L25" s="17">
        <v>6</v>
      </c>
      <c r="M25" s="17" t="s">
        <v>24</v>
      </c>
      <c r="N25" s="17"/>
      <c r="O25" s="17" t="s">
        <v>29</v>
      </c>
      <c r="P25" s="19" t="s">
        <v>135</v>
      </c>
      <c r="Q25" s="17">
        <f t="shared" si="21"/>
        <v>1.5</v>
      </c>
      <c r="R25" s="26">
        <f>TAN(ACOS(J25))</f>
        <v>0.32868410517886321</v>
      </c>
      <c r="S25" s="17">
        <f t="shared" si="3"/>
        <v>2.6294728414309063E-2</v>
      </c>
    </row>
    <row r="26" spans="1:19" x14ac:dyDescent="0.25">
      <c r="A26" s="17"/>
      <c r="B26" s="18"/>
      <c r="C26" s="17"/>
      <c r="D26" s="17"/>
      <c r="E26" s="19"/>
      <c r="F26" s="20"/>
      <c r="G26" s="17"/>
      <c r="H26" s="21"/>
      <c r="I26" s="17"/>
      <c r="J26" s="17"/>
      <c r="K26" s="22"/>
      <c r="L26" s="17"/>
      <c r="M26" s="17"/>
      <c r="N26" s="17"/>
      <c r="O26" s="17"/>
      <c r="P26" s="19"/>
      <c r="Q26" s="17"/>
      <c r="R26" s="26"/>
      <c r="S26" s="17"/>
    </row>
    <row r="27" spans="1:19" x14ac:dyDescent="0.25">
      <c r="A27" s="17" t="s">
        <v>33</v>
      </c>
      <c r="B27" s="18" t="s">
        <v>61</v>
      </c>
      <c r="C27" s="17" t="s">
        <v>30</v>
      </c>
      <c r="D27" s="17" t="s">
        <v>54</v>
      </c>
      <c r="E27" s="19" t="s">
        <v>59</v>
      </c>
      <c r="F27" s="20">
        <f>400/SQRT(3)</f>
        <v>230.94010767585033</v>
      </c>
      <c r="G27" s="17">
        <v>1</v>
      </c>
      <c r="H27" s="21">
        <v>0.4</v>
      </c>
      <c r="I27" s="17">
        <f t="shared" ref="I27" si="26">G27*H27</f>
        <v>0.4</v>
      </c>
      <c r="J27" s="17">
        <v>0.95</v>
      </c>
      <c r="K27" s="22">
        <f t="shared" ref="K27" si="27">IF(F27=400,(G27*1000)/(F27*SQRT(3)*J27),(G27*1000)/(F27*J27))</f>
        <v>4.5580284409707295</v>
      </c>
      <c r="L27" s="17">
        <v>16</v>
      </c>
      <c r="M27" s="17" t="s">
        <v>25</v>
      </c>
      <c r="N27" s="17">
        <v>12</v>
      </c>
      <c r="O27" s="17" t="s">
        <v>28</v>
      </c>
      <c r="P27" s="19" t="s">
        <v>67</v>
      </c>
      <c r="Q27" s="17">
        <f>IF(F27=400,3.5,2.5)</f>
        <v>2.5</v>
      </c>
      <c r="R27" s="26">
        <f t="shared" ref="R27" si="28">TAN(ACOS(J27))</f>
        <v>0.32868410517886321</v>
      </c>
      <c r="S27" s="17">
        <f t="shared" ref="S27" si="29">I27*R27</f>
        <v>0.1314736420715453</v>
      </c>
    </row>
    <row r="28" spans="1:19" x14ac:dyDescent="0.25">
      <c r="A28" s="17"/>
      <c r="B28" s="18"/>
      <c r="C28" s="17"/>
      <c r="D28" s="17"/>
      <c r="E28" s="19"/>
      <c r="F28" s="20"/>
      <c r="G28" s="17"/>
      <c r="H28" s="21"/>
      <c r="I28" s="17"/>
      <c r="J28" s="17"/>
      <c r="K28" s="22"/>
      <c r="L28" s="17"/>
      <c r="M28" s="17"/>
      <c r="N28" s="17"/>
      <c r="O28" s="17"/>
      <c r="P28" s="19"/>
      <c r="Q28" s="17"/>
      <c r="R28" s="26"/>
      <c r="S28" s="17"/>
    </row>
    <row r="29" spans="1:19" x14ac:dyDescent="0.25">
      <c r="A29" s="17" t="s">
        <v>33</v>
      </c>
      <c r="B29" s="18" t="s">
        <v>46</v>
      </c>
      <c r="C29" s="17" t="s">
        <v>30</v>
      </c>
      <c r="D29" s="17" t="s">
        <v>54</v>
      </c>
      <c r="E29" s="19" t="s">
        <v>64</v>
      </c>
      <c r="F29" s="20">
        <f>400/SQRT(3)</f>
        <v>230.94010767585033</v>
      </c>
      <c r="G29" s="17">
        <v>0.1</v>
      </c>
      <c r="H29" s="21">
        <v>0.3</v>
      </c>
      <c r="I29" s="17">
        <f t="shared" ref="I29" si="30">G29*H29</f>
        <v>0.03</v>
      </c>
      <c r="J29" s="17">
        <v>0.95</v>
      </c>
      <c r="K29" s="22">
        <f t="shared" ref="K29" si="31">IF(F29=400,(G29*1000)/(F29*SQRT(3)*J29),(G29*1000)/(F29*J29))</f>
        <v>0.45580284409707295</v>
      </c>
      <c r="L29" s="17">
        <v>16</v>
      </c>
      <c r="M29" s="17" t="s">
        <v>25</v>
      </c>
      <c r="N29" s="17">
        <v>12</v>
      </c>
      <c r="O29" s="17" t="s">
        <v>28</v>
      </c>
      <c r="P29" s="19"/>
      <c r="Q29" s="17">
        <f>IF(F29=400,3.5,2.5)</f>
        <v>2.5</v>
      </c>
      <c r="R29" s="26">
        <f t="shared" ref="R29" si="32">TAN(ACOS(J29))</f>
        <v>0.32868410517886321</v>
      </c>
      <c r="S29" s="17">
        <f t="shared" ref="S29" si="33">I29*R29</f>
        <v>9.860523155365895E-3</v>
      </c>
    </row>
    <row r="33" spans="10:10" x14ac:dyDescent="0.25">
      <c r="J33" s="1" t="s">
        <v>329</v>
      </c>
    </row>
  </sheetData>
  <mergeCells count="8">
    <mergeCell ref="A4:B4"/>
    <mergeCell ref="Q1:Q2"/>
    <mergeCell ref="L1:M1"/>
    <mergeCell ref="A1:A2"/>
    <mergeCell ref="B1:B2"/>
    <mergeCell ref="C1:C2"/>
    <mergeCell ref="D1:D2"/>
    <mergeCell ref="E1:E2"/>
  </mergeCells>
  <phoneticPr fontId="4" type="noConversion"/>
  <pageMargins left="0.25" right="0.25" top="0.75" bottom="0.75" header="0.3" footer="0.3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E2D2B-36A5-4167-B9C6-66AFA5FDD533}">
  <sheetPr>
    <pageSetUpPr fitToPage="1"/>
  </sheetPr>
  <dimension ref="A1:S46"/>
  <sheetViews>
    <sheetView zoomScale="80" zoomScaleNormal="80" workbookViewId="0">
      <selection activeCell="J11" sqref="J11"/>
    </sheetView>
  </sheetViews>
  <sheetFormatPr defaultRowHeight="15" x14ac:dyDescent="0.25"/>
  <cols>
    <col min="1" max="1" width="9.140625" style="1"/>
    <col min="2" max="2" width="11.7109375" style="5" customWidth="1"/>
    <col min="3" max="4" width="9.140625" style="1"/>
    <col min="5" max="5" width="24" style="7" customWidth="1"/>
    <col min="6" max="6" width="9.140625" style="9"/>
    <col min="7" max="7" width="9.140625" style="1"/>
    <col min="8" max="8" width="9.140625" style="4"/>
    <col min="9" max="9" width="9.140625" style="1"/>
    <col min="10" max="10" width="10.5703125" style="1" bestFit="1" customWidth="1"/>
    <col min="11" max="11" width="10.5703125" style="1" customWidth="1"/>
    <col min="12" max="13" width="9.140625" style="1"/>
    <col min="14" max="14" width="0" style="1" hidden="1" customWidth="1"/>
    <col min="15" max="15" width="13.85546875" style="1" hidden="1" customWidth="1"/>
    <col min="16" max="16" width="25.28515625" style="7" customWidth="1"/>
    <col min="17" max="17" width="9.28515625" style="1" customWidth="1"/>
    <col min="18" max="18" width="9.28515625" style="25" hidden="1" customWidth="1"/>
    <col min="19" max="19" width="9.28515625" style="1" hidden="1" customWidth="1"/>
    <col min="20" max="20" width="9.28515625" style="1" customWidth="1"/>
    <col min="21" max="16384" width="9.140625" style="1"/>
  </cols>
  <sheetData>
    <row r="1" spans="1:19" x14ac:dyDescent="0.25">
      <c r="A1" s="149" t="s">
        <v>0</v>
      </c>
      <c r="B1" s="150" t="s">
        <v>31</v>
      </c>
      <c r="C1" s="147" t="s">
        <v>1</v>
      </c>
      <c r="D1" s="147" t="s">
        <v>2</v>
      </c>
      <c r="E1" s="152" t="s">
        <v>3</v>
      </c>
      <c r="F1" s="8" t="s">
        <v>4</v>
      </c>
      <c r="G1" s="2" t="s">
        <v>5</v>
      </c>
      <c r="H1" s="3" t="s">
        <v>6</v>
      </c>
      <c r="I1" s="2" t="s">
        <v>7</v>
      </c>
      <c r="J1" s="2" t="s">
        <v>8</v>
      </c>
      <c r="K1" s="2" t="s">
        <v>23</v>
      </c>
      <c r="L1" s="148" t="s">
        <v>9</v>
      </c>
      <c r="M1" s="148"/>
      <c r="N1" s="2" t="s">
        <v>10</v>
      </c>
      <c r="O1" s="2" t="s">
        <v>13</v>
      </c>
      <c r="P1" s="6" t="s">
        <v>14</v>
      </c>
      <c r="Q1" s="147" t="s">
        <v>19</v>
      </c>
      <c r="R1" s="23" t="s">
        <v>20</v>
      </c>
      <c r="S1" s="2" t="s">
        <v>21</v>
      </c>
    </row>
    <row r="2" spans="1:19" x14ac:dyDescent="0.25">
      <c r="A2" s="149"/>
      <c r="B2" s="151"/>
      <c r="C2" s="147"/>
      <c r="D2" s="147"/>
      <c r="E2" s="152"/>
      <c r="F2" s="8" t="s">
        <v>11</v>
      </c>
      <c r="G2" s="2" t="s">
        <v>15</v>
      </c>
      <c r="H2" s="3" t="s">
        <v>12</v>
      </c>
      <c r="I2" s="2" t="s">
        <v>15</v>
      </c>
      <c r="J2" s="2" t="s">
        <v>12</v>
      </c>
      <c r="K2" s="2" t="s">
        <v>16</v>
      </c>
      <c r="L2" s="2" t="s">
        <v>16</v>
      </c>
      <c r="M2" s="2" t="s">
        <v>17</v>
      </c>
      <c r="N2" s="2" t="s">
        <v>18</v>
      </c>
      <c r="O2" s="2" t="s">
        <v>12</v>
      </c>
      <c r="P2" s="6" t="s">
        <v>12</v>
      </c>
      <c r="Q2" s="147"/>
      <c r="R2" s="23" t="s">
        <v>12</v>
      </c>
      <c r="S2" s="2" t="s">
        <v>22</v>
      </c>
    </row>
    <row r="4" spans="1:19" x14ac:dyDescent="0.25">
      <c r="A4" s="27" t="s">
        <v>69</v>
      </c>
      <c r="B4" s="27" t="s">
        <v>70</v>
      </c>
      <c r="C4" s="11" t="s">
        <v>60</v>
      </c>
      <c r="D4" s="11" t="s">
        <v>71</v>
      </c>
      <c r="E4" s="12" t="s">
        <v>89</v>
      </c>
      <c r="F4" s="13">
        <v>400</v>
      </c>
      <c r="G4" s="11">
        <f>SUM(G6:G46)</f>
        <v>53.13</v>
      </c>
      <c r="H4" s="14">
        <f>I4/G4</f>
        <v>0.4233766233766233</v>
      </c>
      <c r="I4" s="13">
        <f>SUM(I6:I46)</f>
        <v>22.493999999999996</v>
      </c>
      <c r="J4" s="15">
        <f>COS(ATAN(R4))</f>
        <v>0.96712881923761806</v>
      </c>
      <c r="K4" s="16">
        <f>IF(F4=400,(G4*H4*1000)/(F4*SQRT(3)*J4),(G4*H4*1000)/(F4*J4))</f>
        <v>33.570804366550028</v>
      </c>
      <c r="L4" s="11">
        <v>40</v>
      </c>
      <c r="M4" s="11" t="s">
        <v>25</v>
      </c>
      <c r="N4" s="11"/>
      <c r="O4" s="11"/>
      <c r="P4" s="12" t="str">
        <f>CONCATENATE("min. velikost: ",ROUNDUP(Q4*1.5,-1)," modulů")</f>
        <v>min. velikost: 160 modulů</v>
      </c>
      <c r="Q4" s="11">
        <f>SUM(Q6:Q46)</f>
        <v>100.5</v>
      </c>
      <c r="R4" s="24">
        <f>S4/I4</f>
        <v>0.26292974964828242</v>
      </c>
      <c r="S4" s="11">
        <f>SUM(S6:S46)</f>
        <v>5.9143417885884633</v>
      </c>
    </row>
    <row r="5" spans="1:19" x14ac:dyDescent="0.25">
      <c r="K5" s="10"/>
    </row>
    <row r="6" spans="1:19" s="35" customFormat="1" ht="45" x14ac:dyDescent="0.25">
      <c r="A6" s="41" t="s">
        <v>69</v>
      </c>
      <c r="B6" s="47" t="s">
        <v>91</v>
      </c>
      <c r="C6" s="41" t="s">
        <v>71</v>
      </c>
      <c r="D6" s="41" t="s">
        <v>44</v>
      </c>
      <c r="E6" s="43" t="s">
        <v>93</v>
      </c>
      <c r="F6" s="44">
        <f>400/SQRT(3)</f>
        <v>230.94010767585033</v>
      </c>
      <c r="G6" s="41">
        <v>1</v>
      </c>
      <c r="H6" s="45">
        <v>0.2</v>
      </c>
      <c r="I6" s="41">
        <f>G6*H6</f>
        <v>0.2</v>
      </c>
      <c r="J6" s="41">
        <v>0.95</v>
      </c>
      <c r="K6" s="46">
        <f>IF(F6=400,(G6*1000)/(F6*SQRT(3)*J6),(G6*1000)/(F6*J6))</f>
        <v>4.5580284409707295</v>
      </c>
      <c r="L6" s="41">
        <v>16</v>
      </c>
      <c r="M6" s="41" t="s">
        <v>25</v>
      </c>
      <c r="N6" s="41">
        <v>15</v>
      </c>
      <c r="O6" s="41" t="s">
        <v>26</v>
      </c>
      <c r="P6" s="43" t="s">
        <v>92</v>
      </c>
      <c r="Q6" s="41">
        <f>IF(F6=400,3.5,2.5)</f>
        <v>2.5</v>
      </c>
      <c r="R6" s="34">
        <f>TAN(ACOS(J6))</f>
        <v>0.32868410517886321</v>
      </c>
      <c r="S6" s="28">
        <f>I6*R6</f>
        <v>6.573682103577265E-2</v>
      </c>
    </row>
    <row r="7" spans="1:19" s="35" customFormat="1" x14ac:dyDescent="0.25">
      <c r="A7" s="41" t="s">
        <v>69</v>
      </c>
      <c r="B7" s="42" t="s">
        <v>94</v>
      </c>
      <c r="C7" s="41" t="s">
        <v>71</v>
      </c>
      <c r="D7" s="41" t="s">
        <v>45</v>
      </c>
      <c r="E7" s="43" t="s">
        <v>93</v>
      </c>
      <c r="F7" s="44">
        <f t="shared" ref="F7:F28" si="0">400/SQRT(3)</f>
        <v>230.94010767585033</v>
      </c>
      <c r="G7" s="41">
        <v>1</v>
      </c>
      <c r="H7" s="45">
        <v>0.4</v>
      </c>
      <c r="I7" s="41">
        <f>G7*H7</f>
        <v>0.4</v>
      </c>
      <c r="J7" s="41">
        <v>0.95</v>
      </c>
      <c r="K7" s="46">
        <f>IF(F7=400,(G7*1000)/(F7*SQRT(3)*J7),(G7*1000)/(F7*J7))</f>
        <v>4.5580284409707295</v>
      </c>
      <c r="L7" s="41">
        <v>16</v>
      </c>
      <c r="M7" s="41" t="s">
        <v>25</v>
      </c>
      <c r="N7" s="41">
        <v>15</v>
      </c>
      <c r="O7" s="41" t="s">
        <v>26</v>
      </c>
      <c r="P7" s="43" t="s">
        <v>92</v>
      </c>
      <c r="Q7" s="41">
        <f t="shared" ref="Q7:Q15" si="1">IF(F7=400,3.5,2.5)</f>
        <v>2.5</v>
      </c>
      <c r="R7" s="34">
        <f>TAN(ACOS(J7))</f>
        <v>0.32868410517886321</v>
      </c>
      <c r="S7" s="28">
        <f>I7*R7</f>
        <v>0.1314736420715453</v>
      </c>
    </row>
    <row r="8" spans="1:19" s="35" customFormat="1" x14ac:dyDescent="0.25">
      <c r="A8" s="41" t="s">
        <v>69</v>
      </c>
      <c r="B8" s="42" t="s">
        <v>95</v>
      </c>
      <c r="C8" s="41" t="s">
        <v>71</v>
      </c>
      <c r="D8" s="41" t="s">
        <v>73</v>
      </c>
      <c r="E8" s="43" t="s">
        <v>93</v>
      </c>
      <c r="F8" s="44">
        <f t="shared" si="0"/>
        <v>230.94010767585033</v>
      </c>
      <c r="G8" s="41">
        <v>1</v>
      </c>
      <c r="H8" s="45">
        <v>0.1</v>
      </c>
      <c r="I8" s="41">
        <f t="shared" ref="I8:I15" si="2">G8*H8</f>
        <v>0.1</v>
      </c>
      <c r="J8" s="41">
        <v>0.95</v>
      </c>
      <c r="K8" s="46">
        <f t="shared" ref="K8:K15" si="3">IF(F8=400,(G8*1000)/(F8*SQRT(3)*J8),(G8*1000)/(F8*J8))</f>
        <v>4.5580284409707295</v>
      </c>
      <c r="L8" s="41">
        <v>16</v>
      </c>
      <c r="M8" s="41" t="s">
        <v>25</v>
      </c>
      <c r="N8" s="41">
        <v>16</v>
      </c>
      <c r="O8" s="41" t="s">
        <v>74</v>
      </c>
      <c r="P8" s="43" t="s">
        <v>92</v>
      </c>
      <c r="Q8" s="41">
        <f t="shared" si="1"/>
        <v>2.5</v>
      </c>
      <c r="R8" s="34">
        <f t="shared" ref="R8:R15" si="4">TAN(ACOS(J8))</f>
        <v>0.32868410517886321</v>
      </c>
      <c r="S8" s="28">
        <f t="shared" ref="S8:S15" si="5">I8*R8</f>
        <v>3.2868410517886325E-2</v>
      </c>
    </row>
    <row r="9" spans="1:19" s="35" customFormat="1" x14ac:dyDescent="0.25">
      <c r="A9" s="41" t="s">
        <v>69</v>
      </c>
      <c r="B9" s="42" t="s">
        <v>90</v>
      </c>
      <c r="C9" s="41" t="s">
        <v>71</v>
      </c>
      <c r="D9" s="41" t="s">
        <v>75</v>
      </c>
      <c r="E9" s="43" t="s">
        <v>93</v>
      </c>
      <c r="F9" s="44">
        <f t="shared" si="0"/>
        <v>230.94010767585033</v>
      </c>
      <c r="G9" s="41">
        <v>1</v>
      </c>
      <c r="H9" s="45">
        <v>0.6</v>
      </c>
      <c r="I9" s="41">
        <f t="shared" si="2"/>
        <v>0.6</v>
      </c>
      <c r="J9" s="41">
        <v>0.95</v>
      </c>
      <c r="K9" s="46">
        <f t="shared" si="3"/>
        <v>4.5580284409707295</v>
      </c>
      <c r="L9" s="41">
        <v>16</v>
      </c>
      <c r="M9" s="41" t="s">
        <v>25</v>
      </c>
      <c r="N9" s="41">
        <v>17</v>
      </c>
      <c r="O9" s="41" t="s">
        <v>76</v>
      </c>
      <c r="P9" s="43" t="s">
        <v>92</v>
      </c>
      <c r="Q9" s="41">
        <f t="shared" si="1"/>
        <v>2.5</v>
      </c>
      <c r="R9" s="34">
        <f t="shared" si="4"/>
        <v>0.32868410517886321</v>
      </c>
      <c r="S9" s="28">
        <f t="shared" si="5"/>
        <v>0.19721046310731791</v>
      </c>
    </row>
    <row r="10" spans="1:19" s="35" customFormat="1" ht="30" x14ac:dyDescent="0.25">
      <c r="A10" s="41" t="s">
        <v>69</v>
      </c>
      <c r="B10" s="47" t="s">
        <v>96</v>
      </c>
      <c r="C10" s="41" t="s">
        <v>71</v>
      </c>
      <c r="D10" s="41" t="s">
        <v>77</v>
      </c>
      <c r="E10" s="43" t="s">
        <v>93</v>
      </c>
      <c r="F10" s="44">
        <f t="shared" si="0"/>
        <v>230.94010767585033</v>
      </c>
      <c r="G10" s="41">
        <v>1</v>
      </c>
      <c r="H10" s="45">
        <v>0.2</v>
      </c>
      <c r="I10" s="41">
        <f t="shared" si="2"/>
        <v>0.2</v>
      </c>
      <c r="J10" s="41">
        <v>0.95</v>
      </c>
      <c r="K10" s="46">
        <f t="shared" si="3"/>
        <v>4.5580284409707295</v>
      </c>
      <c r="L10" s="41">
        <v>16</v>
      </c>
      <c r="M10" s="41" t="s">
        <v>25</v>
      </c>
      <c r="N10" s="41">
        <v>18</v>
      </c>
      <c r="O10" s="41" t="s">
        <v>78</v>
      </c>
      <c r="P10" s="43" t="s">
        <v>92</v>
      </c>
      <c r="Q10" s="41">
        <f t="shared" si="1"/>
        <v>2.5</v>
      </c>
      <c r="R10" s="34">
        <f t="shared" si="4"/>
        <v>0.32868410517886321</v>
      </c>
      <c r="S10" s="28">
        <f t="shared" si="5"/>
        <v>6.573682103577265E-2</v>
      </c>
    </row>
    <row r="11" spans="1:19" s="35" customFormat="1" x14ac:dyDescent="0.25">
      <c r="A11" s="41" t="s">
        <v>69</v>
      </c>
      <c r="B11" s="42" t="s">
        <v>97</v>
      </c>
      <c r="C11" s="41" t="s">
        <v>71</v>
      </c>
      <c r="D11" s="41" t="s">
        <v>79</v>
      </c>
      <c r="E11" s="43" t="s">
        <v>93</v>
      </c>
      <c r="F11" s="44">
        <f t="shared" si="0"/>
        <v>230.94010767585033</v>
      </c>
      <c r="G11" s="41">
        <v>1</v>
      </c>
      <c r="H11" s="45">
        <v>0.3</v>
      </c>
      <c r="I11" s="41">
        <f t="shared" si="2"/>
        <v>0.3</v>
      </c>
      <c r="J11" s="41">
        <v>0.95</v>
      </c>
      <c r="K11" s="46">
        <f t="shared" si="3"/>
        <v>4.5580284409707295</v>
      </c>
      <c r="L11" s="41">
        <v>16</v>
      </c>
      <c r="M11" s="41" t="s">
        <v>25</v>
      </c>
      <c r="N11" s="41">
        <v>19</v>
      </c>
      <c r="O11" s="41" t="s">
        <v>80</v>
      </c>
      <c r="P11" s="43" t="s">
        <v>109</v>
      </c>
      <c r="Q11" s="41">
        <f t="shared" si="1"/>
        <v>2.5</v>
      </c>
      <c r="R11" s="34">
        <f t="shared" si="4"/>
        <v>0.32868410517886321</v>
      </c>
      <c r="S11" s="28">
        <f t="shared" si="5"/>
        <v>9.8605231553658954E-2</v>
      </c>
    </row>
    <row r="12" spans="1:19" s="35" customFormat="1" x14ac:dyDescent="0.25">
      <c r="A12" s="41" t="s">
        <v>69</v>
      </c>
      <c r="B12" s="42" t="s">
        <v>97</v>
      </c>
      <c r="C12" s="41" t="s">
        <v>71</v>
      </c>
      <c r="D12" s="41" t="s">
        <v>81</v>
      </c>
      <c r="E12" s="43" t="s">
        <v>93</v>
      </c>
      <c r="F12" s="44">
        <f t="shared" si="0"/>
        <v>230.94010767585033</v>
      </c>
      <c r="G12" s="41">
        <v>1</v>
      </c>
      <c r="H12" s="45">
        <v>0.2</v>
      </c>
      <c r="I12" s="41">
        <f t="shared" si="2"/>
        <v>0.2</v>
      </c>
      <c r="J12" s="41">
        <v>0.95</v>
      </c>
      <c r="K12" s="46">
        <f t="shared" si="3"/>
        <v>4.5580284409707295</v>
      </c>
      <c r="L12" s="41">
        <v>16</v>
      </c>
      <c r="M12" s="41" t="s">
        <v>25</v>
      </c>
      <c r="N12" s="41">
        <v>20</v>
      </c>
      <c r="O12" s="41" t="s">
        <v>82</v>
      </c>
      <c r="P12" s="43" t="s">
        <v>110</v>
      </c>
      <c r="Q12" s="41">
        <f t="shared" si="1"/>
        <v>2.5</v>
      </c>
      <c r="R12" s="34">
        <f t="shared" si="4"/>
        <v>0.32868410517886321</v>
      </c>
      <c r="S12" s="28">
        <f t="shared" si="5"/>
        <v>6.573682103577265E-2</v>
      </c>
    </row>
    <row r="13" spans="1:19" s="35" customFormat="1" x14ac:dyDescent="0.25">
      <c r="A13" s="41" t="s">
        <v>69</v>
      </c>
      <c r="B13" s="42" t="s">
        <v>97</v>
      </c>
      <c r="C13" s="41" t="s">
        <v>71</v>
      </c>
      <c r="D13" s="41" t="s">
        <v>83</v>
      </c>
      <c r="E13" s="43" t="s">
        <v>93</v>
      </c>
      <c r="F13" s="44">
        <f t="shared" si="0"/>
        <v>230.94010767585033</v>
      </c>
      <c r="G13" s="41">
        <v>1</v>
      </c>
      <c r="H13" s="45">
        <v>0.2</v>
      </c>
      <c r="I13" s="41">
        <f t="shared" si="2"/>
        <v>0.2</v>
      </c>
      <c r="J13" s="41">
        <v>0.95</v>
      </c>
      <c r="K13" s="46">
        <f t="shared" si="3"/>
        <v>4.5580284409707295</v>
      </c>
      <c r="L13" s="41">
        <v>16</v>
      </c>
      <c r="M13" s="41" t="s">
        <v>25</v>
      </c>
      <c r="N13" s="41">
        <v>21</v>
      </c>
      <c r="O13" s="41" t="s">
        <v>84</v>
      </c>
      <c r="P13" s="43" t="s">
        <v>111</v>
      </c>
      <c r="Q13" s="41">
        <f t="shared" si="1"/>
        <v>2.5</v>
      </c>
      <c r="R13" s="34">
        <f t="shared" si="4"/>
        <v>0.32868410517886321</v>
      </c>
      <c r="S13" s="28">
        <f t="shared" si="5"/>
        <v>6.573682103577265E-2</v>
      </c>
    </row>
    <row r="14" spans="1:19" s="35" customFormat="1" x14ac:dyDescent="0.25">
      <c r="A14" s="41" t="s">
        <v>69</v>
      </c>
      <c r="B14" s="42" t="s">
        <v>98</v>
      </c>
      <c r="C14" s="41" t="s">
        <v>71</v>
      </c>
      <c r="D14" s="41" t="s">
        <v>85</v>
      </c>
      <c r="E14" s="43" t="s">
        <v>93</v>
      </c>
      <c r="F14" s="44">
        <f t="shared" si="0"/>
        <v>230.94010767585033</v>
      </c>
      <c r="G14" s="41">
        <v>1</v>
      </c>
      <c r="H14" s="45">
        <v>0.2</v>
      </c>
      <c r="I14" s="41">
        <f t="shared" si="2"/>
        <v>0.2</v>
      </c>
      <c r="J14" s="41">
        <v>0.95</v>
      </c>
      <c r="K14" s="46">
        <f t="shared" si="3"/>
        <v>4.5580284409707295</v>
      </c>
      <c r="L14" s="41">
        <v>16</v>
      </c>
      <c r="M14" s="41" t="s">
        <v>25</v>
      </c>
      <c r="N14" s="41">
        <v>22</v>
      </c>
      <c r="O14" s="41" t="s">
        <v>86</v>
      </c>
      <c r="P14" s="43" t="s">
        <v>92</v>
      </c>
      <c r="Q14" s="41">
        <f t="shared" si="1"/>
        <v>2.5</v>
      </c>
      <c r="R14" s="34">
        <f t="shared" si="4"/>
        <v>0.32868410517886321</v>
      </c>
      <c r="S14" s="28">
        <f t="shared" si="5"/>
        <v>6.573682103577265E-2</v>
      </c>
    </row>
    <row r="15" spans="1:19" s="35" customFormat="1" x14ac:dyDescent="0.25">
      <c r="A15" s="41" t="s">
        <v>69</v>
      </c>
      <c r="B15" s="42" t="s">
        <v>99</v>
      </c>
      <c r="C15" s="41" t="s">
        <v>71</v>
      </c>
      <c r="D15" s="41" t="s">
        <v>87</v>
      </c>
      <c r="E15" s="43" t="s">
        <v>93</v>
      </c>
      <c r="F15" s="44">
        <f t="shared" si="0"/>
        <v>230.94010767585033</v>
      </c>
      <c r="G15" s="41">
        <v>1</v>
      </c>
      <c r="H15" s="45">
        <v>0.2</v>
      </c>
      <c r="I15" s="41">
        <f t="shared" si="2"/>
        <v>0.2</v>
      </c>
      <c r="J15" s="41">
        <v>0.95</v>
      </c>
      <c r="K15" s="46">
        <f t="shared" si="3"/>
        <v>4.5580284409707295</v>
      </c>
      <c r="L15" s="41">
        <v>16</v>
      </c>
      <c r="M15" s="41" t="s">
        <v>25</v>
      </c>
      <c r="N15" s="41">
        <v>23</v>
      </c>
      <c r="O15" s="41" t="s">
        <v>88</v>
      </c>
      <c r="P15" s="43" t="s">
        <v>92</v>
      </c>
      <c r="Q15" s="41">
        <f t="shared" si="1"/>
        <v>2.5</v>
      </c>
      <c r="R15" s="34">
        <f t="shared" si="4"/>
        <v>0.32868410517886321</v>
      </c>
      <c r="S15" s="28">
        <f t="shared" si="5"/>
        <v>6.573682103577265E-2</v>
      </c>
    </row>
    <row r="16" spans="1:19" s="35" customFormat="1" x14ac:dyDescent="0.25">
      <c r="A16" s="41" t="s">
        <v>69</v>
      </c>
      <c r="B16" s="42" t="s">
        <v>107</v>
      </c>
      <c r="C16" s="41" t="s">
        <v>71</v>
      </c>
      <c r="D16" s="41" t="s">
        <v>100</v>
      </c>
      <c r="E16" s="43" t="s">
        <v>93</v>
      </c>
      <c r="F16" s="44">
        <f t="shared" si="0"/>
        <v>230.94010767585033</v>
      </c>
      <c r="G16" s="41">
        <v>1</v>
      </c>
      <c r="H16" s="45">
        <v>0.2</v>
      </c>
      <c r="I16" s="41">
        <f t="shared" ref="I16:I22" si="6">G16*H16</f>
        <v>0.2</v>
      </c>
      <c r="J16" s="41">
        <v>0.95</v>
      </c>
      <c r="K16" s="46">
        <f t="shared" ref="K16:K22" si="7">IF(F16=400,(G16*1000)/(F16*SQRT(3)*J16),(G16*1000)/(F16*J16))</f>
        <v>4.5580284409707295</v>
      </c>
      <c r="L16" s="41">
        <v>16</v>
      </c>
      <c r="M16" s="41" t="s">
        <v>25</v>
      </c>
      <c r="N16" s="41">
        <v>23</v>
      </c>
      <c r="O16" s="41" t="s">
        <v>88</v>
      </c>
      <c r="P16" s="43" t="s">
        <v>92</v>
      </c>
      <c r="Q16" s="41">
        <f t="shared" ref="Q16:Q22" si="8">IF(F16=400,3.5,2.5)</f>
        <v>2.5</v>
      </c>
      <c r="R16" s="34">
        <f t="shared" ref="R16:R22" si="9">TAN(ACOS(J16))</f>
        <v>0.32868410517886321</v>
      </c>
      <c r="S16" s="28">
        <f t="shared" ref="S16:S22" si="10">I16*R16</f>
        <v>6.573682103577265E-2</v>
      </c>
    </row>
    <row r="17" spans="1:19" s="35" customFormat="1" x14ac:dyDescent="0.25">
      <c r="A17" s="41" t="s">
        <v>69</v>
      </c>
      <c r="B17" s="42" t="s">
        <v>108</v>
      </c>
      <c r="C17" s="41" t="s">
        <v>71</v>
      </c>
      <c r="D17" s="41" t="s">
        <v>101</v>
      </c>
      <c r="E17" s="43" t="s">
        <v>93</v>
      </c>
      <c r="F17" s="44">
        <f t="shared" si="0"/>
        <v>230.94010767585033</v>
      </c>
      <c r="G17" s="41">
        <v>1</v>
      </c>
      <c r="H17" s="45">
        <v>0.3</v>
      </c>
      <c r="I17" s="41">
        <f t="shared" si="6"/>
        <v>0.3</v>
      </c>
      <c r="J17" s="41">
        <v>0.95</v>
      </c>
      <c r="K17" s="46">
        <f t="shared" si="7"/>
        <v>4.5580284409707295</v>
      </c>
      <c r="L17" s="41">
        <v>16</v>
      </c>
      <c r="M17" s="41" t="s">
        <v>25</v>
      </c>
      <c r="N17" s="41">
        <v>23</v>
      </c>
      <c r="O17" s="41" t="s">
        <v>88</v>
      </c>
      <c r="P17" s="43" t="s">
        <v>109</v>
      </c>
      <c r="Q17" s="41">
        <f t="shared" si="8"/>
        <v>2.5</v>
      </c>
      <c r="R17" s="34">
        <f t="shared" si="9"/>
        <v>0.32868410517886321</v>
      </c>
      <c r="S17" s="28">
        <f t="shared" si="10"/>
        <v>9.8605231553658954E-2</v>
      </c>
    </row>
    <row r="18" spans="1:19" s="35" customFormat="1" x14ac:dyDescent="0.25">
      <c r="A18" s="41" t="s">
        <v>69</v>
      </c>
      <c r="B18" s="42" t="s">
        <v>108</v>
      </c>
      <c r="C18" s="41" t="s">
        <v>71</v>
      </c>
      <c r="D18" s="41" t="s">
        <v>102</v>
      </c>
      <c r="E18" s="43" t="s">
        <v>93</v>
      </c>
      <c r="F18" s="44">
        <f t="shared" si="0"/>
        <v>230.94010767585033</v>
      </c>
      <c r="G18" s="41">
        <v>1</v>
      </c>
      <c r="H18" s="45">
        <v>0.2</v>
      </c>
      <c r="I18" s="41">
        <f t="shared" si="6"/>
        <v>0.2</v>
      </c>
      <c r="J18" s="41">
        <v>0.95</v>
      </c>
      <c r="K18" s="46">
        <f t="shared" si="7"/>
        <v>4.5580284409707295</v>
      </c>
      <c r="L18" s="41">
        <v>16</v>
      </c>
      <c r="M18" s="41" t="s">
        <v>25</v>
      </c>
      <c r="N18" s="41">
        <v>23</v>
      </c>
      <c r="O18" s="41" t="s">
        <v>88</v>
      </c>
      <c r="P18" s="43" t="s">
        <v>112</v>
      </c>
      <c r="Q18" s="41">
        <f t="shared" si="8"/>
        <v>2.5</v>
      </c>
      <c r="R18" s="34">
        <f t="shared" si="9"/>
        <v>0.32868410517886321</v>
      </c>
      <c r="S18" s="28">
        <f t="shared" si="10"/>
        <v>6.573682103577265E-2</v>
      </c>
    </row>
    <row r="19" spans="1:19" s="35" customFormat="1" ht="30" x14ac:dyDescent="0.25">
      <c r="A19" s="41" t="s">
        <v>69</v>
      </c>
      <c r="B19" s="47" t="s">
        <v>119</v>
      </c>
      <c r="C19" s="41" t="s">
        <v>71</v>
      </c>
      <c r="D19" s="41" t="s">
        <v>103</v>
      </c>
      <c r="E19" s="43" t="s">
        <v>93</v>
      </c>
      <c r="F19" s="44">
        <f t="shared" si="0"/>
        <v>230.94010767585033</v>
      </c>
      <c r="G19" s="41">
        <v>1</v>
      </c>
      <c r="H19" s="45">
        <v>0.2</v>
      </c>
      <c r="I19" s="41">
        <f t="shared" si="6"/>
        <v>0.2</v>
      </c>
      <c r="J19" s="41">
        <v>0.95</v>
      </c>
      <c r="K19" s="46">
        <f t="shared" si="7"/>
        <v>4.5580284409707295</v>
      </c>
      <c r="L19" s="41">
        <v>16</v>
      </c>
      <c r="M19" s="41" t="s">
        <v>25</v>
      </c>
      <c r="N19" s="41">
        <v>23</v>
      </c>
      <c r="O19" s="41" t="s">
        <v>88</v>
      </c>
      <c r="P19" s="43" t="s">
        <v>92</v>
      </c>
      <c r="Q19" s="41">
        <f t="shared" si="8"/>
        <v>2.5</v>
      </c>
      <c r="R19" s="34">
        <f t="shared" si="9"/>
        <v>0.32868410517886321</v>
      </c>
      <c r="S19" s="28">
        <f t="shared" si="10"/>
        <v>6.573682103577265E-2</v>
      </c>
    </row>
    <row r="20" spans="1:19" s="35" customFormat="1" x14ac:dyDescent="0.25">
      <c r="A20" s="28" t="s">
        <v>69</v>
      </c>
      <c r="B20" s="36" t="s">
        <v>120</v>
      </c>
      <c r="C20" s="28" t="s">
        <v>71</v>
      </c>
      <c r="D20" s="28" t="s">
        <v>104</v>
      </c>
      <c r="E20" s="30" t="s">
        <v>93</v>
      </c>
      <c r="F20" s="31">
        <f t="shared" si="0"/>
        <v>230.94010767585033</v>
      </c>
      <c r="G20" s="28">
        <v>1</v>
      </c>
      <c r="H20" s="32">
        <v>0.2</v>
      </c>
      <c r="I20" s="28">
        <f t="shared" si="6"/>
        <v>0.2</v>
      </c>
      <c r="J20" s="28">
        <v>0.95</v>
      </c>
      <c r="K20" s="33">
        <f t="shared" si="7"/>
        <v>4.5580284409707295</v>
      </c>
      <c r="L20" s="28">
        <v>16</v>
      </c>
      <c r="M20" s="28" t="s">
        <v>25</v>
      </c>
      <c r="N20" s="28">
        <v>23</v>
      </c>
      <c r="O20" s="28" t="s">
        <v>88</v>
      </c>
      <c r="P20" s="30" t="s">
        <v>92</v>
      </c>
      <c r="Q20" s="28">
        <f t="shared" si="8"/>
        <v>2.5</v>
      </c>
      <c r="R20" s="34">
        <f t="shared" si="9"/>
        <v>0.32868410517886321</v>
      </c>
      <c r="S20" s="28">
        <f t="shared" si="10"/>
        <v>6.573682103577265E-2</v>
      </c>
    </row>
    <row r="21" spans="1:19" s="35" customFormat="1" x14ac:dyDescent="0.25">
      <c r="A21" s="28" t="s">
        <v>69</v>
      </c>
      <c r="B21" s="36" t="s">
        <v>121</v>
      </c>
      <c r="C21" s="28" t="s">
        <v>71</v>
      </c>
      <c r="D21" s="28" t="s">
        <v>105</v>
      </c>
      <c r="E21" s="30" t="s">
        <v>93</v>
      </c>
      <c r="F21" s="31">
        <f t="shared" si="0"/>
        <v>230.94010767585033</v>
      </c>
      <c r="G21" s="28">
        <v>1.2</v>
      </c>
      <c r="H21" s="32">
        <v>0.7</v>
      </c>
      <c r="I21" s="28">
        <f t="shared" si="6"/>
        <v>0.84</v>
      </c>
      <c r="J21" s="28">
        <v>0.95</v>
      </c>
      <c r="K21" s="33">
        <f t="shared" si="7"/>
        <v>5.4696341291648753</v>
      </c>
      <c r="L21" s="28">
        <v>16</v>
      </c>
      <c r="M21" s="28" t="s">
        <v>25</v>
      </c>
      <c r="N21" s="28">
        <v>23</v>
      </c>
      <c r="O21" s="28" t="s">
        <v>88</v>
      </c>
      <c r="P21" s="30" t="s">
        <v>241</v>
      </c>
      <c r="Q21" s="28">
        <f t="shared" si="8"/>
        <v>2.5</v>
      </c>
      <c r="R21" s="34">
        <f t="shared" si="9"/>
        <v>0.32868410517886321</v>
      </c>
      <c r="S21" s="28">
        <f t="shared" si="10"/>
        <v>0.27609464835024511</v>
      </c>
    </row>
    <row r="22" spans="1:19" s="35" customFormat="1" x14ac:dyDescent="0.25">
      <c r="A22" s="28" t="s">
        <v>69</v>
      </c>
      <c r="B22" s="36" t="s">
        <v>121</v>
      </c>
      <c r="C22" s="28" t="s">
        <v>71</v>
      </c>
      <c r="D22" s="28" t="s">
        <v>106</v>
      </c>
      <c r="E22" s="30" t="s">
        <v>93</v>
      </c>
      <c r="F22" s="31">
        <f t="shared" si="0"/>
        <v>230.94010767585033</v>
      </c>
      <c r="G22" s="28">
        <v>1.2</v>
      </c>
      <c r="H22" s="32">
        <v>0.7</v>
      </c>
      <c r="I22" s="28">
        <f t="shared" si="6"/>
        <v>0.84</v>
      </c>
      <c r="J22" s="28">
        <v>0.95</v>
      </c>
      <c r="K22" s="33">
        <f t="shared" si="7"/>
        <v>5.4696341291648753</v>
      </c>
      <c r="L22" s="28">
        <v>16</v>
      </c>
      <c r="M22" s="28" t="s">
        <v>25</v>
      </c>
      <c r="N22" s="28">
        <v>23</v>
      </c>
      <c r="O22" s="28" t="s">
        <v>88</v>
      </c>
      <c r="P22" s="30" t="s">
        <v>241</v>
      </c>
      <c r="Q22" s="28">
        <f t="shared" si="8"/>
        <v>2.5</v>
      </c>
      <c r="R22" s="34">
        <f t="shared" si="9"/>
        <v>0.32868410517886321</v>
      </c>
      <c r="S22" s="28">
        <f t="shared" si="10"/>
        <v>0.27609464835024511</v>
      </c>
    </row>
    <row r="23" spans="1:19" s="35" customFormat="1" x14ac:dyDescent="0.25">
      <c r="A23" s="28" t="s">
        <v>69</v>
      </c>
      <c r="B23" s="36" t="s">
        <v>121</v>
      </c>
      <c r="C23" s="28" t="s">
        <v>71</v>
      </c>
      <c r="D23" s="28" t="s">
        <v>113</v>
      </c>
      <c r="E23" s="30" t="s">
        <v>93</v>
      </c>
      <c r="F23" s="31">
        <f t="shared" si="0"/>
        <v>230.94010767585033</v>
      </c>
      <c r="G23" s="28">
        <v>1.2</v>
      </c>
      <c r="H23" s="32">
        <v>0.7</v>
      </c>
      <c r="I23" s="28">
        <f t="shared" ref="I23:I28" si="11">G23*H23</f>
        <v>0.84</v>
      </c>
      <c r="J23" s="28">
        <v>0.95</v>
      </c>
      <c r="K23" s="33">
        <f t="shared" ref="K23:K28" si="12">IF(F23=400,(G23*1000)/(F23*SQRT(3)*J23),(G23*1000)/(F23*J23))</f>
        <v>5.4696341291648753</v>
      </c>
      <c r="L23" s="28">
        <v>16</v>
      </c>
      <c r="M23" s="28" t="s">
        <v>25</v>
      </c>
      <c r="N23" s="28">
        <v>23</v>
      </c>
      <c r="O23" s="28" t="s">
        <v>88</v>
      </c>
      <c r="P23" s="30" t="s">
        <v>241</v>
      </c>
      <c r="Q23" s="28">
        <f t="shared" ref="Q23:Q28" si="13">IF(F23=400,3.5,2.5)</f>
        <v>2.5</v>
      </c>
      <c r="R23" s="34">
        <f t="shared" ref="R23:R28" si="14">TAN(ACOS(J23))</f>
        <v>0.32868410517886321</v>
      </c>
      <c r="S23" s="28">
        <f t="shared" ref="S23:S28" si="15">I23*R23</f>
        <v>0.27609464835024511</v>
      </c>
    </row>
    <row r="24" spans="1:19" s="35" customFormat="1" x14ac:dyDescent="0.25">
      <c r="A24" s="28" t="s">
        <v>69</v>
      </c>
      <c r="B24" s="36" t="s">
        <v>121</v>
      </c>
      <c r="C24" s="28" t="s">
        <v>71</v>
      </c>
      <c r="D24" s="28" t="s">
        <v>114</v>
      </c>
      <c r="E24" s="30" t="s">
        <v>93</v>
      </c>
      <c r="F24" s="31">
        <f t="shared" si="0"/>
        <v>230.94010767585033</v>
      </c>
      <c r="G24" s="28">
        <v>1.2</v>
      </c>
      <c r="H24" s="32">
        <v>0.7</v>
      </c>
      <c r="I24" s="28">
        <f t="shared" si="11"/>
        <v>0.84</v>
      </c>
      <c r="J24" s="28">
        <v>0.95</v>
      </c>
      <c r="K24" s="33">
        <f t="shared" si="12"/>
        <v>5.4696341291648753</v>
      </c>
      <c r="L24" s="28">
        <v>16</v>
      </c>
      <c r="M24" s="28" t="s">
        <v>25</v>
      </c>
      <c r="N24" s="28">
        <v>23</v>
      </c>
      <c r="O24" s="28" t="s">
        <v>88</v>
      </c>
      <c r="P24" s="30" t="s">
        <v>241</v>
      </c>
      <c r="Q24" s="28">
        <f t="shared" si="13"/>
        <v>2.5</v>
      </c>
      <c r="R24" s="34">
        <f t="shared" si="14"/>
        <v>0.32868410517886321</v>
      </c>
      <c r="S24" s="28">
        <f t="shared" si="15"/>
        <v>0.27609464835024511</v>
      </c>
    </row>
    <row r="25" spans="1:19" s="35" customFormat="1" x14ac:dyDescent="0.25">
      <c r="A25" s="28" t="s">
        <v>69</v>
      </c>
      <c r="B25" s="36" t="s">
        <v>121</v>
      </c>
      <c r="C25" s="28" t="s">
        <v>71</v>
      </c>
      <c r="D25" s="28" t="s">
        <v>115</v>
      </c>
      <c r="E25" s="30" t="s">
        <v>93</v>
      </c>
      <c r="F25" s="31">
        <f t="shared" si="0"/>
        <v>230.94010767585033</v>
      </c>
      <c r="G25" s="28">
        <v>1.2</v>
      </c>
      <c r="H25" s="32">
        <v>0.7</v>
      </c>
      <c r="I25" s="28">
        <f t="shared" si="11"/>
        <v>0.84</v>
      </c>
      <c r="J25" s="28">
        <v>0.95</v>
      </c>
      <c r="K25" s="33">
        <f t="shared" si="12"/>
        <v>5.4696341291648753</v>
      </c>
      <c r="L25" s="28">
        <v>16</v>
      </c>
      <c r="M25" s="28" t="s">
        <v>25</v>
      </c>
      <c r="N25" s="28">
        <v>23</v>
      </c>
      <c r="O25" s="28" t="s">
        <v>88</v>
      </c>
      <c r="P25" s="30" t="s">
        <v>241</v>
      </c>
      <c r="Q25" s="28">
        <f t="shared" si="13"/>
        <v>2.5</v>
      </c>
      <c r="R25" s="34">
        <f t="shared" si="14"/>
        <v>0.32868410517886321</v>
      </c>
      <c r="S25" s="28">
        <f t="shared" si="15"/>
        <v>0.27609464835024511</v>
      </c>
    </row>
    <row r="26" spans="1:19" s="35" customFormat="1" x14ac:dyDescent="0.25">
      <c r="A26" s="28" t="s">
        <v>69</v>
      </c>
      <c r="B26" s="36" t="s">
        <v>121</v>
      </c>
      <c r="C26" s="28" t="s">
        <v>71</v>
      </c>
      <c r="D26" s="28" t="s">
        <v>116</v>
      </c>
      <c r="E26" s="30" t="s">
        <v>93</v>
      </c>
      <c r="F26" s="31">
        <f t="shared" si="0"/>
        <v>230.94010767585033</v>
      </c>
      <c r="G26" s="28">
        <v>1.2</v>
      </c>
      <c r="H26" s="32">
        <v>0.7</v>
      </c>
      <c r="I26" s="28">
        <f t="shared" si="11"/>
        <v>0.84</v>
      </c>
      <c r="J26" s="28">
        <v>0.95</v>
      </c>
      <c r="K26" s="33">
        <f t="shared" si="12"/>
        <v>5.4696341291648753</v>
      </c>
      <c r="L26" s="28">
        <v>16</v>
      </c>
      <c r="M26" s="28" t="s">
        <v>25</v>
      </c>
      <c r="N26" s="28">
        <v>23</v>
      </c>
      <c r="O26" s="28" t="s">
        <v>88</v>
      </c>
      <c r="P26" s="30" t="s">
        <v>241</v>
      </c>
      <c r="Q26" s="28">
        <f t="shared" si="13"/>
        <v>2.5</v>
      </c>
      <c r="R26" s="34">
        <f t="shared" si="14"/>
        <v>0.32868410517886321</v>
      </c>
      <c r="S26" s="28">
        <f t="shared" si="15"/>
        <v>0.27609464835024511</v>
      </c>
    </row>
    <row r="27" spans="1:19" s="35" customFormat="1" x14ac:dyDescent="0.25">
      <c r="A27" s="28" t="s">
        <v>69</v>
      </c>
      <c r="B27" s="36" t="s">
        <v>122</v>
      </c>
      <c r="C27" s="28" t="s">
        <v>71</v>
      </c>
      <c r="D27" s="28" t="s">
        <v>117</v>
      </c>
      <c r="E27" s="30" t="s">
        <v>93</v>
      </c>
      <c r="F27" s="31">
        <f t="shared" si="0"/>
        <v>230.94010767585033</v>
      </c>
      <c r="G27" s="28">
        <v>0.8</v>
      </c>
      <c r="H27" s="32">
        <v>0.2</v>
      </c>
      <c r="I27" s="28">
        <f t="shared" si="11"/>
        <v>0.16000000000000003</v>
      </c>
      <c r="J27" s="28">
        <v>0.95</v>
      </c>
      <c r="K27" s="33">
        <f t="shared" si="12"/>
        <v>3.6464227527765836</v>
      </c>
      <c r="L27" s="28">
        <v>16</v>
      </c>
      <c r="M27" s="28" t="s">
        <v>25</v>
      </c>
      <c r="N27" s="28">
        <v>23</v>
      </c>
      <c r="O27" s="28" t="s">
        <v>88</v>
      </c>
      <c r="P27" s="30" t="s">
        <v>112</v>
      </c>
      <c r="Q27" s="28">
        <f t="shared" si="13"/>
        <v>2.5</v>
      </c>
      <c r="R27" s="34">
        <f t="shared" si="14"/>
        <v>0.32868410517886321</v>
      </c>
      <c r="S27" s="28">
        <f t="shared" si="15"/>
        <v>5.2589456828618125E-2</v>
      </c>
    </row>
    <row r="28" spans="1:19" s="35" customFormat="1" x14ac:dyDescent="0.25">
      <c r="A28" s="28" t="s">
        <v>69</v>
      </c>
      <c r="B28" s="36" t="s">
        <v>121</v>
      </c>
      <c r="C28" s="28" t="s">
        <v>71</v>
      </c>
      <c r="D28" s="28" t="s">
        <v>118</v>
      </c>
      <c r="E28" s="30" t="s">
        <v>93</v>
      </c>
      <c r="F28" s="31">
        <f t="shared" si="0"/>
        <v>230.94010767585033</v>
      </c>
      <c r="G28" s="28">
        <v>1</v>
      </c>
      <c r="H28" s="32">
        <v>0.2</v>
      </c>
      <c r="I28" s="28">
        <f t="shared" si="11"/>
        <v>0.2</v>
      </c>
      <c r="J28" s="28">
        <v>0.95</v>
      </c>
      <c r="K28" s="33">
        <f t="shared" si="12"/>
        <v>4.5580284409707295</v>
      </c>
      <c r="L28" s="28">
        <v>16</v>
      </c>
      <c r="M28" s="28" t="s">
        <v>25</v>
      </c>
      <c r="N28" s="28">
        <v>23</v>
      </c>
      <c r="O28" s="28" t="s">
        <v>88</v>
      </c>
      <c r="P28" s="30" t="s">
        <v>92</v>
      </c>
      <c r="Q28" s="28">
        <f t="shared" si="13"/>
        <v>2.5</v>
      </c>
      <c r="R28" s="34">
        <f t="shared" si="14"/>
        <v>0.32868410517886321</v>
      </c>
      <c r="S28" s="28">
        <f t="shared" si="15"/>
        <v>6.573682103577265E-2</v>
      </c>
    </row>
    <row r="29" spans="1:19" s="35" customFormat="1" x14ac:dyDescent="0.25">
      <c r="A29" s="28"/>
      <c r="B29" s="36"/>
      <c r="C29" s="28"/>
      <c r="D29" s="28"/>
      <c r="E29" s="30"/>
      <c r="F29" s="31"/>
      <c r="G29" s="28"/>
      <c r="H29" s="32"/>
      <c r="I29" s="28"/>
      <c r="J29" s="28"/>
      <c r="K29" s="33"/>
      <c r="L29" s="28"/>
      <c r="M29" s="28"/>
      <c r="N29" s="28"/>
      <c r="O29" s="28"/>
      <c r="P29" s="30"/>
      <c r="Q29" s="28"/>
      <c r="R29" s="34"/>
      <c r="S29" s="28"/>
    </row>
    <row r="30" spans="1:19" s="35" customFormat="1" x14ac:dyDescent="0.25">
      <c r="A30" s="28" t="s">
        <v>69</v>
      </c>
      <c r="B30" s="36" t="s">
        <v>121</v>
      </c>
      <c r="C30" s="28" t="s">
        <v>71</v>
      </c>
      <c r="D30" s="28" t="s">
        <v>123</v>
      </c>
      <c r="E30" s="30" t="s">
        <v>124</v>
      </c>
      <c r="F30" s="31">
        <v>400</v>
      </c>
      <c r="G30" s="28">
        <v>6</v>
      </c>
      <c r="H30" s="32">
        <v>0.6</v>
      </c>
      <c r="I30" s="28">
        <f t="shared" ref="I30" si="16">G30*H30</f>
        <v>3.5999999999999996</v>
      </c>
      <c r="J30" s="28">
        <v>0.95</v>
      </c>
      <c r="K30" s="33">
        <f t="shared" ref="K30:K40" si="17">IF(F30=400,(G30*1000)/(F30*SQRT(3)*J30),(G30*1000)/(F30*J30))</f>
        <v>9.1160568819414607</v>
      </c>
      <c r="L30" s="28">
        <v>32</v>
      </c>
      <c r="M30" s="28" t="s">
        <v>25</v>
      </c>
      <c r="N30" s="28">
        <v>10</v>
      </c>
      <c r="O30" s="28" t="s">
        <v>27</v>
      </c>
      <c r="P30" s="30" t="s">
        <v>125</v>
      </c>
      <c r="Q30" s="28">
        <f t="shared" ref="Q30" si="18">IF(F30=400,3.5,1.5)</f>
        <v>3.5</v>
      </c>
      <c r="R30" s="34">
        <f t="shared" ref="R30:R40" si="19">TAN(ACOS(J30))</f>
        <v>0.32868410517886321</v>
      </c>
      <c r="S30" s="28">
        <f t="shared" ref="S30:S40" si="20">I30*R30</f>
        <v>1.1832627786439074</v>
      </c>
    </row>
    <row r="31" spans="1:19" s="35" customFormat="1" x14ac:dyDescent="0.25">
      <c r="A31" s="28" t="s">
        <v>69</v>
      </c>
      <c r="B31" s="36" t="s">
        <v>121</v>
      </c>
      <c r="C31" s="28" t="s">
        <v>71</v>
      </c>
      <c r="D31" s="28" t="s">
        <v>126</v>
      </c>
      <c r="E31" s="30" t="s">
        <v>124</v>
      </c>
      <c r="F31" s="31">
        <v>400</v>
      </c>
      <c r="G31" s="28">
        <v>6</v>
      </c>
      <c r="H31" s="32">
        <v>0.6</v>
      </c>
      <c r="I31" s="28">
        <f t="shared" ref="I31" si="21">G31*H31</f>
        <v>3.5999999999999996</v>
      </c>
      <c r="J31" s="28">
        <v>0.95</v>
      </c>
      <c r="K31" s="33">
        <f t="shared" ref="K31" si="22">IF(F31=400,(G31*1000)/(F31*SQRT(3)*J31),(G31*1000)/(F31*J31))</f>
        <v>9.1160568819414607</v>
      </c>
      <c r="L31" s="28">
        <v>32</v>
      </c>
      <c r="M31" s="28" t="s">
        <v>25</v>
      </c>
      <c r="N31" s="28">
        <v>10</v>
      </c>
      <c r="O31" s="28" t="s">
        <v>27</v>
      </c>
      <c r="P31" s="30" t="s">
        <v>125</v>
      </c>
      <c r="Q31" s="28">
        <f t="shared" ref="Q31" si="23">IF(F31=400,3.5,1.5)</f>
        <v>3.5</v>
      </c>
      <c r="R31" s="34">
        <f t="shared" ref="R31" si="24">TAN(ACOS(J31))</f>
        <v>0.32868410517886321</v>
      </c>
      <c r="S31" s="28">
        <f t="shared" ref="S31" si="25">I31*R31</f>
        <v>1.1832627786439074</v>
      </c>
    </row>
    <row r="32" spans="1:19" s="35" customFormat="1" x14ac:dyDescent="0.25">
      <c r="A32" s="28"/>
      <c r="B32" s="36"/>
      <c r="C32" s="28"/>
      <c r="D32" s="28"/>
      <c r="E32" s="30"/>
      <c r="F32" s="31"/>
      <c r="G32" s="28"/>
      <c r="H32" s="32"/>
      <c r="I32" s="28"/>
      <c r="J32" s="28"/>
      <c r="K32" s="33"/>
      <c r="L32" s="28"/>
      <c r="M32" s="28"/>
      <c r="N32" s="28"/>
      <c r="O32" s="28"/>
      <c r="P32" s="30"/>
      <c r="Q32" s="28"/>
      <c r="R32" s="34"/>
      <c r="S32" s="28"/>
    </row>
    <row r="33" spans="1:19" s="35" customFormat="1" x14ac:dyDescent="0.25">
      <c r="A33" s="41" t="s">
        <v>69</v>
      </c>
      <c r="B33" s="42" t="s">
        <v>121</v>
      </c>
      <c r="C33" s="41" t="s">
        <v>71</v>
      </c>
      <c r="D33" s="41" t="s">
        <v>238</v>
      </c>
      <c r="E33" s="43" t="s">
        <v>239</v>
      </c>
      <c r="F33" s="44">
        <v>400</v>
      </c>
      <c r="G33" s="41">
        <v>2.5</v>
      </c>
      <c r="H33" s="45">
        <v>0.3</v>
      </c>
      <c r="I33" s="41">
        <f t="shared" ref="I33" si="26">G33*H33</f>
        <v>0.75</v>
      </c>
      <c r="J33" s="41" t="s">
        <v>329</v>
      </c>
      <c r="K33" s="46" t="e">
        <f t="shared" ref="K33" si="27">IF(F33=400,(G33*1000)/(F33*SQRT(3)*J33),(G33*1000)/(F33*J33))</f>
        <v>#VALUE!</v>
      </c>
      <c r="L33" s="41">
        <v>16</v>
      </c>
      <c r="M33" s="41" t="s">
        <v>25</v>
      </c>
      <c r="N33" s="41">
        <v>10</v>
      </c>
      <c r="O33" s="41" t="s">
        <v>27</v>
      </c>
      <c r="P33" s="43" t="s">
        <v>240</v>
      </c>
      <c r="Q33" s="41">
        <f t="shared" ref="Q33" si="28">IF(F33=400,3.5,1.5)</f>
        <v>3.5</v>
      </c>
      <c r="R33" s="34"/>
      <c r="S33" s="28"/>
    </row>
    <row r="34" spans="1:19" s="35" customFormat="1" x14ac:dyDescent="0.25">
      <c r="A34" s="41" t="s">
        <v>69</v>
      </c>
      <c r="B34" s="42" t="s">
        <v>121</v>
      </c>
      <c r="C34" s="41" t="s">
        <v>71</v>
      </c>
      <c r="D34" s="41" t="s">
        <v>238</v>
      </c>
      <c r="E34" s="43" t="s">
        <v>239</v>
      </c>
      <c r="F34" s="44">
        <v>400</v>
      </c>
      <c r="G34" s="41">
        <v>2.5</v>
      </c>
      <c r="H34" s="45">
        <v>0.3</v>
      </c>
      <c r="I34" s="41">
        <f t="shared" ref="I34:I35" si="29">G34*H34</f>
        <v>0.75</v>
      </c>
      <c r="J34" s="41">
        <v>0.95</v>
      </c>
      <c r="K34" s="46">
        <f t="shared" ref="K34:K35" si="30">IF(F34=400,(G34*1000)/(F34*SQRT(3)*J34),(G34*1000)/(F34*J34))</f>
        <v>3.798357034142275</v>
      </c>
      <c r="L34" s="41">
        <v>16</v>
      </c>
      <c r="M34" s="41" t="s">
        <v>25</v>
      </c>
      <c r="N34" s="41">
        <v>10</v>
      </c>
      <c r="O34" s="41" t="s">
        <v>27</v>
      </c>
      <c r="P34" s="43" t="s">
        <v>240</v>
      </c>
      <c r="Q34" s="41">
        <f t="shared" ref="Q34:Q35" si="31">IF(F34=400,3.5,1.5)</f>
        <v>3.5</v>
      </c>
      <c r="R34" s="34"/>
      <c r="S34" s="28"/>
    </row>
    <row r="35" spans="1:19" s="35" customFormat="1" x14ac:dyDescent="0.25">
      <c r="A35" s="41" t="s">
        <v>69</v>
      </c>
      <c r="B35" s="42" t="s">
        <v>121</v>
      </c>
      <c r="C35" s="41" t="s">
        <v>71</v>
      </c>
      <c r="D35" s="41" t="s">
        <v>238</v>
      </c>
      <c r="E35" s="43" t="s">
        <v>239</v>
      </c>
      <c r="F35" s="44">
        <v>400</v>
      </c>
      <c r="G35" s="41">
        <v>2.5</v>
      </c>
      <c r="H35" s="45">
        <v>0.3</v>
      </c>
      <c r="I35" s="41">
        <f t="shared" si="29"/>
        <v>0.75</v>
      </c>
      <c r="J35" s="41">
        <v>0.95</v>
      </c>
      <c r="K35" s="46">
        <f t="shared" si="30"/>
        <v>3.798357034142275</v>
      </c>
      <c r="L35" s="41">
        <v>16</v>
      </c>
      <c r="M35" s="41" t="s">
        <v>25</v>
      </c>
      <c r="N35" s="41">
        <v>10</v>
      </c>
      <c r="O35" s="41" t="s">
        <v>27</v>
      </c>
      <c r="P35" s="43" t="s">
        <v>240</v>
      </c>
      <c r="Q35" s="41">
        <f t="shared" si="31"/>
        <v>3.5</v>
      </c>
      <c r="R35" s="34"/>
      <c r="S35" s="28"/>
    </row>
    <row r="36" spans="1:19" s="35" customFormat="1" x14ac:dyDescent="0.25">
      <c r="A36" s="41" t="s">
        <v>69</v>
      </c>
      <c r="B36" s="42" t="s">
        <v>121</v>
      </c>
      <c r="C36" s="41" t="s">
        <v>71</v>
      </c>
      <c r="D36" s="41" t="s">
        <v>238</v>
      </c>
      <c r="E36" s="43" t="s">
        <v>239</v>
      </c>
      <c r="F36" s="44">
        <v>400</v>
      </c>
      <c r="G36" s="41">
        <v>2.5</v>
      </c>
      <c r="H36" s="45">
        <v>0.3</v>
      </c>
      <c r="I36" s="41">
        <f t="shared" ref="I36:I38" si="32">G36*H36</f>
        <v>0.75</v>
      </c>
      <c r="J36" s="41">
        <v>0.95</v>
      </c>
      <c r="K36" s="46">
        <f t="shared" ref="K36:K38" si="33">IF(F36=400,(G36*1000)/(F36*SQRT(3)*J36),(G36*1000)/(F36*J36))</f>
        <v>3.798357034142275</v>
      </c>
      <c r="L36" s="41">
        <v>16</v>
      </c>
      <c r="M36" s="41" t="s">
        <v>25</v>
      </c>
      <c r="N36" s="41">
        <v>10</v>
      </c>
      <c r="O36" s="41" t="s">
        <v>27</v>
      </c>
      <c r="P36" s="43" t="s">
        <v>240</v>
      </c>
      <c r="Q36" s="41">
        <f t="shared" ref="Q36:Q38" si="34">IF(F36=400,3.5,1.5)</f>
        <v>3.5</v>
      </c>
      <c r="R36" s="34"/>
      <c r="S36" s="28"/>
    </row>
    <row r="37" spans="1:19" s="35" customFormat="1" x14ac:dyDescent="0.25">
      <c r="A37" s="41" t="s">
        <v>69</v>
      </c>
      <c r="B37" s="42" t="s">
        <v>121</v>
      </c>
      <c r="C37" s="41" t="s">
        <v>71</v>
      </c>
      <c r="D37" s="41" t="s">
        <v>238</v>
      </c>
      <c r="E37" s="43" t="s">
        <v>239</v>
      </c>
      <c r="F37" s="44">
        <v>400</v>
      </c>
      <c r="G37" s="41">
        <v>2.5</v>
      </c>
      <c r="H37" s="45">
        <v>0.3</v>
      </c>
      <c r="I37" s="41">
        <f t="shared" si="32"/>
        <v>0.75</v>
      </c>
      <c r="J37" s="41">
        <v>0.95</v>
      </c>
      <c r="K37" s="46">
        <f t="shared" si="33"/>
        <v>3.798357034142275</v>
      </c>
      <c r="L37" s="41">
        <v>16</v>
      </c>
      <c r="M37" s="41" t="s">
        <v>25</v>
      </c>
      <c r="N37" s="41">
        <v>10</v>
      </c>
      <c r="O37" s="41" t="s">
        <v>27</v>
      </c>
      <c r="P37" s="43" t="s">
        <v>240</v>
      </c>
      <c r="Q37" s="41">
        <f t="shared" si="34"/>
        <v>3.5</v>
      </c>
      <c r="R37" s="34"/>
      <c r="S37" s="28"/>
    </row>
    <row r="38" spans="1:19" s="35" customFormat="1" x14ac:dyDescent="0.25">
      <c r="A38" s="41" t="s">
        <v>69</v>
      </c>
      <c r="B38" s="42" t="s">
        <v>121</v>
      </c>
      <c r="C38" s="41" t="s">
        <v>71</v>
      </c>
      <c r="D38" s="41" t="s">
        <v>238</v>
      </c>
      <c r="E38" s="43" t="s">
        <v>239</v>
      </c>
      <c r="F38" s="44">
        <v>400</v>
      </c>
      <c r="G38" s="41">
        <v>2.5</v>
      </c>
      <c r="H38" s="45">
        <v>0.3</v>
      </c>
      <c r="I38" s="41">
        <f t="shared" si="32"/>
        <v>0.75</v>
      </c>
      <c r="J38" s="41">
        <v>0.95</v>
      </c>
      <c r="K38" s="46">
        <f t="shared" si="33"/>
        <v>3.798357034142275</v>
      </c>
      <c r="L38" s="41">
        <v>16</v>
      </c>
      <c r="M38" s="41" t="s">
        <v>25</v>
      </c>
      <c r="N38" s="41">
        <v>10</v>
      </c>
      <c r="O38" s="41" t="s">
        <v>27</v>
      </c>
      <c r="P38" s="43" t="s">
        <v>240</v>
      </c>
      <c r="Q38" s="41">
        <f t="shared" si="34"/>
        <v>3.5</v>
      </c>
      <c r="R38" s="34"/>
      <c r="S38" s="28"/>
    </row>
    <row r="39" spans="1:19" s="35" customFormat="1" x14ac:dyDescent="0.25">
      <c r="A39" s="28"/>
      <c r="B39" s="36"/>
      <c r="C39" s="28"/>
      <c r="D39" s="28"/>
      <c r="E39" s="30"/>
      <c r="F39" s="31"/>
      <c r="G39" s="28"/>
      <c r="H39" s="32"/>
      <c r="I39" s="28"/>
      <c r="J39" s="28"/>
      <c r="K39" s="33"/>
      <c r="L39" s="28"/>
      <c r="M39" s="28"/>
      <c r="N39" s="28"/>
      <c r="O39" s="28"/>
      <c r="P39" s="30"/>
      <c r="Q39" s="28"/>
      <c r="R39" s="34"/>
      <c r="S39" s="28"/>
    </row>
    <row r="40" spans="1:19" s="35" customFormat="1" ht="30" x14ac:dyDescent="0.25">
      <c r="A40" s="41" t="s">
        <v>69</v>
      </c>
      <c r="B40" s="47" t="s">
        <v>316</v>
      </c>
      <c r="C40" s="41" t="s">
        <v>71</v>
      </c>
      <c r="D40" s="41" t="s">
        <v>51</v>
      </c>
      <c r="E40" s="43" t="s">
        <v>127</v>
      </c>
      <c r="F40" s="44">
        <f>400/SQRT(3)</f>
        <v>230.94010767585033</v>
      </c>
      <c r="G40" s="41">
        <v>0.43</v>
      </c>
      <c r="H40" s="45">
        <v>0.8</v>
      </c>
      <c r="I40" s="41">
        <f t="shared" ref="I40" si="35">G40*H40</f>
        <v>0.34400000000000003</v>
      </c>
      <c r="J40" s="41">
        <v>0.95</v>
      </c>
      <c r="K40" s="46">
        <f t="shared" si="17"/>
        <v>1.9599522296174139</v>
      </c>
      <c r="L40" s="41">
        <v>10</v>
      </c>
      <c r="M40" s="41" t="s">
        <v>25</v>
      </c>
      <c r="N40" s="41">
        <v>12</v>
      </c>
      <c r="O40" s="41" t="s">
        <v>28</v>
      </c>
      <c r="P40" s="43"/>
      <c r="Q40" s="41">
        <f t="shared" ref="Q40" si="36">IF(F40=400,3.5,2.5)</f>
        <v>2.5</v>
      </c>
      <c r="R40" s="34">
        <f t="shared" si="19"/>
        <v>0.32868410517886321</v>
      </c>
      <c r="S40" s="28">
        <f t="shared" si="20"/>
        <v>0.11306733218152895</v>
      </c>
    </row>
    <row r="41" spans="1:19" s="35" customFormat="1" x14ac:dyDescent="0.25">
      <c r="A41" s="41" t="s">
        <v>69</v>
      </c>
      <c r="B41" s="47" t="s">
        <v>317</v>
      </c>
      <c r="C41" s="41" t="s">
        <v>71</v>
      </c>
      <c r="D41" s="41" t="s">
        <v>52</v>
      </c>
      <c r="E41" s="43" t="s">
        <v>128</v>
      </c>
      <c r="F41" s="44">
        <f t="shared" ref="F41:F46" si="37">400/SQRT(3)</f>
        <v>230.94010767585033</v>
      </c>
      <c r="G41" s="41">
        <v>0.42</v>
      </c>
      <c r="H41" s="45">
        <v>0.8</v>
      </c>
      <c r="I41" s="41">
        <f t="shared" ref="I41:I44" si="38">G41*H41</f>
        <v>0.33600000000000002</v>
      </c>
      <c r="J41" s="41">
        <v>0.95</v>
      </c>
      <c r="K41" s="46">
        <f t="shared" ref="K41:K44" si="39">IF(F41=400,(G41*1000)/(F41*SQRT(3)*J41),(G41*1000)/(F41*J41))</f>
        <v>1.9143719452077066</v>
      </c>
      <c r="L41" s="41">
        <v>10</v>
      </c>
      <c r="M41" s="41" t="s">
        <v>25</v>
      </c>
      <c r="N41" s="41">
        <v>12</v>
      </c>
      <c r="O41" s="41" t="s">
        <v>28</v>
      </c>
      <c r="P41" s="43"/>
      <c r="Q41" s="41">
        <f t="shared" ref="Q41:Q44" si="40">IF(F41=400,3.5,2.5)</f>
        <v>2.5</v>
      </c>
      <c r="R41" s="34">
        <f t="shared" ref="R41:R44" si="41">TAN(ACOS(J41))</f>
        <v>0.32868410517886321</v>
      </c>
      <c r="S41" s="28">
        <f t="shared" ref="S41:S44" si="42">I41*R41</f>
        <v>0.11043785934009805</v>
      </c>
    </row>
    <row r="42" spans="1:19" s="35" customFormat="1" ht="75" x14ac:dyDescent="0.25">
      <c r="A42" s="41" t="s">
        <v>69</v>
      </c>
      <c r="B42" s="47" t="s">
        <v>318</v>
      </c>
      <c r="C42" s="41" t="s">
        <v>71</v>
      </c>
      <c r="D42" s="41" t="s">
        <v>53</v>
      </c>
      <c r="E42" s="43" t="s">
        <v>129</v>
      </c>
      <c r="F42" s="44">
        <f t="shared" si="37"/>
        <v>230.94010767585033</v>
      </c>
      <c r="G42" s="41">
        <v>0.41</v>
      </c>
      <c r="H42" s="45">
        <v>0.8</v>
      </c>
      <c r="I42" s="41">
        <f t="shared" si="38"/>
        <v>0.32800000000000001</v>
      </c>
      <c r="J42" s="41">
        <v>0.95</v>
      </c>
      <c r="K42" s="46">
        <f t="shared" si="39"/>
        <v>1.8687916607979991</v>
      </c>
      <c r="L42" s="41">
        <v>10</v>
      </c>
      <c r="M42" s="41" t="s">
        <v>25</v>
      </c>
      <c r="N42" s="41">
        <v>12</v>
      </c>
      <c r="O42" s="41" t="s">
        <v>28</v>
      </c>
      <c r="P42" s="43"/>
      <c r="Q42" s="41">
        <f t="shared" si="40"/>
        <v>2.5</v>
      </c>
      <c r="R42" s="34">
        <f t="shared" si="41"/>
        <v>0.32868410517886321</v>
      </c>
      <c r="S42" s="28">
        <f t="shared" si="42"/>
        <v>0.10780838649866714</v>
      </c>
    </row>
    <row r="43" spans="1:19" s="35" customFormat="1" ht="90" x14ac:dyDescent="0.25">
      <c r="A43" s="41" t="s">
        <v>69</v>
      </c>
      <c r="B43" s="47" t="s">
        <v>319</v>
      </c>
      <c r="C43" s="41" t="s">
        <v>71</v>
      </c>
      <c r="D43" s="41" t="s">
        <v>190</v>
      </c>
      <c r="E43" s="43" t="s">
        <v>130</v>
      </c>
      <c r="F43" s="44">
        <f t="shared" si="37"/>
        <v>230.94010767585033</v>
      </c>
      <c r="G43" s="41">
        <v>0.39</v>
      </c>
      <c r="H43" s="45">
        <v>0.8</v>
      </c>
      <c r="I43" s="41">
        <f t="shared" si="38"/>
        <v>0.31200000000000006</v>
      </c>
      <c r="J43" s="41">
        <v>0.95</v>
      </c>
      <c r="K43" s="46">
        <f t="shared" si="39"/>
        <v>1.7776310919785845</v>
      </c>
      <c r="L43" s="41">
        <v>10</v>
      </c>
      <c r="M43" s="41" t="s">
        <v>25</v>
      </c>
      <c r="N43" s="41">
        <v>12</v>
      </c>
      <c r="O43" s="41" t="s">
        <v>28</v>
      </c>
      <c r="P43" s="43"/>
      <c r="Q43" s="41">
        <f t="shared" si="40"/>
        <v>2.5</v>
      </c>
      <c r="R43" s="34">
        <f t="shared" si="41"/>
        <v>0.32868410517886321</v>
      </c>
      <c r="S43" s="28">
        <f t="shared" si="42"/>
        <v>0.10254944081580533</v>
      </c>
    </row>
    <row r="44" spans="1:19" s="35" customFormat="1" x14ac:dyDescent="0.25">
      <c r="A44" s="41" t="s">
        <v>69</v>
      </c>
      <c r="B44" s="47" t="s">
        <v>108</v>
      </c>
      <c r="C44" s="41" t="s">
        <v>71</v>
      </c>
      <c r="D44" s="41" t="s">
        <v>191</v>
      </c>
      <c r="E44" s="43" t="s">
        <v>131</v>
      </c>
      <c r="F44" s="44">
        <f t="shared" si="37"/>
        <v>230.94010767585033</v>
      </c>
      <c r="G44" s="41">
        <v>0.38</v>
      </c>
      <c r="H44" s="45">
        <v>0.8</v>
      </c>
      <c r="I44" s="41">
        <f t="shared" si="38"/>
        <v>0.30400000000000005</v>
      </c>
      <c r="J44" s="41">
        <v>0.95</v>
      </c>
      <c r="K44" s="46">
        <f t="shared" si="39"/>
        <v>1.7320508075688772</v>
      </c>
      <c r="L44" s="41">
        <v>10</v>
      </c>
      <c r="M44" s="41" t="s">
        <v>25</v>
      </c>
      <c r="N44" s="41">
        <v>12</v>
      </c>
      <c r="O44" s="41" t="s">
        <v>28</v>
      </c>
      <c r="P44" s="43"/>
      <c r="Q44" s="41">
        <f t="shared" si="40"/>
        <v>2.5</v>
      </c>
      <c r="R44" s="34">
        <f t="shared" si="41"/>
        <v>0.32868410517886321</v>
      </c>
      <c r="S44" s="28">
        <f t="shared" si="42"/>
        <v>9.9919967974374427E-2</v>
      </c>
    </row>
    <row r="45" spans="1:19" s="35" customFormat="1" x14ac:dyDescent="0.25">
      <c r="A45" s="28"/>
      <c r="B45" s="29"/>
      <c r="C45" s="28"/>
      <c r="D45" s="28"/>
      <c r="E45" s="30"/>
      <c r="F45" s="31"/>
      <c r="G45" s="28"/>
      <c r="H45" s="32"/>
      <c r="I45" s="28"/>
      <c r="J45" s="28"/>
      <c r="K45" s="33"/>
      <c r="L45" s="28"/>
      <c r="M45" s="28"/>
      <c r="N45" s="28"/>
      <c r="O45" s="28"/>
      <c r="P45" s="30"/>
      <c r="Q45" s="28"/>
      <c r="R45" s="34"/>
      <c r="S45" s="28"/>
    </row>
    <row r="46" spans="1:19" s="35" customFormat="1" x14ac:dyDescent="0.25">
      <c r="A46" s="28" t="s">
        <v>69</v>
      </c>
      <c r="B46" s="29" t="s">
        <v>90</v>
      </c>
      <c r="C46" s="28" t="s">
        <v>71</v>
      </c>
      <c r="D46" s="28" t="s">
        <v>40</v>
      </c>
      <c r="E46" s="30" t="s">
        <v>159</v>
      </c>
      <c r="F46" s="31">
        <f t="shared" si="37"/>
        <v>230.94010767585033</v>
      </c>
      <c r="G46" s="28">
        <v>0.1</v>
      </c>
      <c r="H46" s="32">
        <v>0.7</v>
      </c>
      <c r="I46" s="28">
        <f t="shared" ref="I46" si="43">G46*H46</f>
        <v>6.9999999999999993E-2</v>
      </c>
      <c r="J46" s="28">
        <v>0.95</v>
      </c>
      <c r="K46" s="33">
        <f t="shared" ref="K46" si="44">IF(F46=400,(G46*1000)/(F46*SQRT(3)*J46),(G46*1000)/(F46*J46))</f>
        <v>0.45580284409707295</v>
      </c>
      <c r="L46" s="28">
        <v>10</v>
      </c>
      <c r="M46" s="28" t="s">
        <v>25</v>
      </c>
      <c r="N46" s="28">
        <v>12</v>
      </c>
      <c r="O46" s="28" t="s">
        <v>28</v>
      </c>
      <c r="P46" s="30"/>
      <c r="Q46" s="28">
        <f t="shared" ref="Q46" si="45">IF(F46=400,3.5,2.5)</f>
        <v>2.5</v>
      </c>
      <c r="R46" s="34">
        <f t="shared" ref="R46" si="46">TAN(ACOS(J46))</f>
        <v>0.32868410517886321</v>
      </c>
      <c r="S46" s="28">
        <f t="shared" ref="S46" si="47">I46*R46</f>
        <v>2.3007887362520421E-2</v>
      </c>
    </row>
  </sheetData>
  <mergeCells count="7">
    <mergeCell ref="Q1:Q2"/>
    <mergeCell ref="A1:A2"/>
    <mergeCell ref="B1:B2"/>
    <mergeCell ref="C1:C2"/>
    <mergeCell ref="D1:D2"/>
    <mergeCell ref="E1:E2"/>
    <mergeCell ref="L1:M1"/>
  </mergeCells>
  <phoneticPr fontId="4" type="noConversion"/>
  <pageMargins left="0.25" right="0.25" top="0.75" bottom="0.75" header="0.3" footer="0.3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B01E2-3143-4E50-A39E-7F311DD66F34}">
  <sheetPr>
    <pageSetUpPr fitToPage="1"/>
  </sheetPr>
  <dimension ref="A1:S53"/>
  <sheetViews>
    <sheetView zoomScale="80" zoomScaleNormal="80" workbookViewId="0">
      <selection activeCell="J11" sqref="J11"/>
    </sheetView>
  </sheetViews>
  <sheetFormatPr defaultRowHeight="15" x14ac:dyDescent="0.25"/>
  <cols>
    <col min="1" max="1" width="9.140625" style="1"/>
    <col min="2" max="2" width="11.5703125" style="5" customWidth="1"/>
    <col min="3" max="4" width="9.140625" style="1"/>
    <col min="5" max="5" width="24" style="7" customWidth="1"/>
    <col min="6" max="6" width="9.140625" style="9"/>
    <col min="7" max="7" width="9.140625" style="1"/>
    <col min="8" max="8" width="9.140625" style="4"/>
    <col min="9" max="9" width="9.140625" style="1"/>
    <col min="10" max="10" width="10.5703125" style="1" bestFit="1" customWidth="1"/>
    <col min="11" max="11" width="10.5703125" style="1" customWidth="1"/>
    <col min="12" max="13" width="9.140625" style="1"/>
    <col min="14" max="14" width="0" style="1" hidden="1" customWidth="1"/>
    <col min="15" max="15" width="13.85546875" style="1" hidden="1" customWidth="1"/>
    <col min="16" max="16" width="25.28515625" style="7" customWidth="1"/>
    <col min="17" max="17" width="9.28515625" style="1" customWidth="1"/>
    <col min="18" max="18" width="9.28515625" style="25" hidden="1" customWidth="1"/>
    <col min="19" max="19" width="9.28515625" style="1" hidden="1" customWidth="1"/>
    <col min="20" max="20" width="9.28515625" style="1" customWidth="1"/>
    <col min="21" max="16384" width="9.140625" style="1"/>
  </cols>
  <sheetData>
    <row r="1" spans="1:19" x14ac:dyDescent="0.25">
      <c r="A1" s="149" t="s">
        <v>0</v>
      </c>
      <c r="B1" s="150" t="s">
        <v>31</v>
      </c>
      <c r="C1" s="147" t="s">
        <v>1</v>
      </c>
      <c r="D1" s="147" t="s">
        <v>2</v>
      </c>
      <c r="E1" s="152" t="s">
        <v>3</v>
      </c>
      <c r="F1" s="8" t="s">
        <v>4</v>
      </c>
      <c r="G1" s="2" t="s">
        <v>5</v>
      </c>
      <c r="H1" s="3" t="s">
        <v>6</v>
      </c>
      <c r="I1" s="2" t="s">
        <v>7</v>
      </c>
      <c r="J1" s="2" t="s">
        <v>8</v>
      </c>
      <c r="K1" s="2" t="s">
        <v>23</v>
      </c>
      <c r="L1" s="148" t="s">
        <v>9</v>
      </c>
      <c r="M1" s="148"/>
      <c r="N1" s="2" t="s">
        <v>10</v>
      </c>
      <c r="O1" s="2" t="s">
        <v>13</v>
      </c>
      <c r="P1" s="6" t="s">
        <v>14</v>
      </c>
      <c r="Q1" s="147" t="s">
        <v>19</v>
      </c>
      <c r="R1" s="23" t="s">
        <v>20</v>
      </c>
      <c r="S1" s="2" t="s">
        <v>21</v>
      </c>
    </row>
    <row r="2" spans="1:19" x14ac:dyDescent="0.25">
      <c r="A2" s="149"/>
      <c r="B2" s="151"/>
      <c r="C2" s="147"/>
      <c r="D2" s="147"/>
      <c r="E2" s="152"/>
      <c r="F2" s="8" t="s">
        <v>11</v>
      </c>
      <c r="G2" s="2" t="s">
        <v>15</v>
      </c>
      <c r="H2" s="3" t="s">
        <v>12</v>
      </c>
      <c r="I2" s="2" t="s">
        <v>15</v>
      </c>
      <c r="J2" s="2" t="s">
        <v>12</v>
      </c>
      <c r="K2" s="2" t="s">
        <v>16</v>
      </c>
      <c r="L2" s="2" t="s">
        <v>16</v>
      </c>
      <c r="M2" s="2" t="s">
        <v>17</v>
      </c>
      <c r="N2" s="2" t="s">
        <v>18</v>
      </c>
      <c r="O2" s="2" t="s">
        <v>12</v>
      </c>
      <c r="P2" s="6" t="s">
        <v>12</v>
      </c>
      <c r="Q2" s="147"/>
      <c r="R2" s="23" t="s">
        <v>12</v>
      </c>
      <c r="S2" s="2" t="s">
        <v>22</v>
      </c>
    </row>
    <row r="4" spans="1:19" x14ac:dyDescent="0.25">
      <c r="A4" s="27" t="s">
        <v>143</v>
      </c>
      <c r="B4" s="27" t="s">
        <v>70</v>
      </c>
      <c r="C4" s="11" t="s">
        <v>60</v>
      </c>
      <c r="D4" s="11" t="s">
        <v>72</v>
      </c>
      <c r="E4" s="12" t="s">
        <v>89</v>
      </c>
      <c r="F4" s="13">
        <v>400</v>
      </c>
      <c r="G4" s="11">
        <f>SUM(G6:G53)</f>
        <v>45.01</v>
      </c>
      <c r="H4" s="14">
        <f>I4/G4</f>
        <v>0.56916240835369913</v>
      </c>
      <c r="I4" s="13">
        <f>SUM(I6:I53)</f>
        <v>25.617999999999999</v>
      </c>
      <c r="J4" s="15" t="e">
        <f>COS(ATAN(R4))</f>
        <v>#VALUE!</v>
      </c>
      <c r="K4" s="16" t="e">
        <f>IF(F4=400,(G4*H4*1000)/(F4*SQRT(3)*J4),(G4*H4*1000)/(F4*J4))</f>
        <v>#VALUE!</v>
      </c>
      <c r="L4" s="11">
        <v>40</v>
      </c>
      <c r="M4" s="11" t="s">
        <v>25</v>
      </c>
      <c r="N4" s="11"/>
      <c r="O4" s="11"/>
      <c r="P4" s="12" t="str">
        <f>CONCATENATE("min. velikost: ",ROUNDUP(Q4*1.5,-1)," modulů")</f>
        <v>min. velikost: 170 modulů</v>
      </c>
      <c r="Q4" s="11">
        <f>SUM(Q6:Q53)</f>
        <v>111</v>
      </c>
      <c r="R4" s="24" t="e">
        <f>S4/I4</f>
        <v>#VALUE!</v>
      </c>
      <c r="S4" s="11" t="e">
        <f>SUM(S6:S53)</f>
        <v>#VALUE!</v>
      </c>
    </row>
    <row r="5" spans="1:19" x14ac:dyDescent="0.25">
      <c r="K5" s="10"/>
    </row>
    <row r="6" spans="1:19" s="40" customFormat="1" x14ac:dyDescent="0.25">
      <c r="A6" s="41" t="s">
        <v>143</v>
      </c>
      <c r="B6" s="47" t="s">
        <v>242</v>
      </c>
      <c r="C6" s="41" t="s">
        <v>71</v>
      </c>
      <c r="D6" s="41" t="s">
        <v>44</v>
      </c>
      <c r="E6" s="43" t="s">
        <v>93</v>
      </c>
      <c r="F6" s="44">
        <f>400/SQRT(3)</f>
        <v>230.94010767585033</v>
      </c>
      <c r="G6" s="41">
        <v>1</v>
      </c>
      <c r="H6" s="45">
        <v>0.25</v>
      </c>
      <c r="I6" s="41">
        <f>G6*H6</f>
        <v>0.25</v>
      </c>
      <c r="J6" s="41">
        <v>0.95</v>
      </c>
      <c r="K6" s="46">
        <f>IF(F6=400,(G6*1000)/(F6*SQRT(3)*J6),(G6*1000)/(F6*J6))</f>
        <v>4.5580284409707295</v>
      </c>
      <c r="L6" s="41">
        <v>16</v>
      </c>
      <c r="M6" s="41" t="s">
        <v>25</v>
      </c>
      <c r="N6" s="41">
        <v>15</v>
      </c>
      <c r="O6" s="41" t="s">
        <v>26</v>
      </c>
      <c r="P6" s="43" t="s">
        <v>92</v>
      </c>
      <c r="Q6" s="41">
        <f>IF(F6=400,3.5,2.5)</f>
        <v>2.5</v>
      </c>
      <c r="R6" s="39">
        <f>TAN(ACOS(J6))</f>
        <v>0.32868410517886321</v>
      </c>
      <c r="S6" s="37">
        <f>I6*R6</f>
        <v>8.2171026294715802E-2</v>
      </c>
    </row>
    <row r="7" spans="1:19" s="40" customFormat="1" x14ac:dyDescent="0.25">
      <c r="A7" s="41" t="s">
        <v>143</v>
      </c>
      <c r="B7" s="42" t="s">
        <v>160</v>
      </c>
      <c r="C7" s="41" t="s">
        <v>71</v>
      </c>
      <c r="D7" s="41" t="s">
        <v>45</v>
      </c>
      <c r="E7" s="43" t="s">
        <v>93</v>
      </c>
      <c r="F7" s="44">
        <f t="shared" ref="F7:F39" si="0">400/SQRT(3)</f>
        <v>230.94010767585033</v>
      </c>
      <c r="G7" s="41">
        <v>1</v>
      </c>
      <c r="H7" s="45">
        <v>0.6</v>
      </c>
      <c r="I7" s="41">
        <f>G7*H7</f>
        <v>0.6</v>
      </c>
      <c r="J7" s="41">
        <v>0.95</v>
      </c>
      <c r="K7" s="46">
        <f>IF(F7=400,(G7*1000)/(F7*SQRT(3)*J7),(G7*1000)/(F7*J7))</f>
        <v>4.5580284409707295</v>
      </c>
      <c r="L7" s="41">
        <v>16</v>
      </c>
      <c r="M7" s="41" t="s">
        <v>25</v>
      </c>
      <c r="N7" s="41">
        <v>15</v>
      </c>
      <c r="O7" s="41" t="s">
        <v>26</v>
      </c>
      <c r="P7" s="43" t="s">
        <v>161</v>
      </c>
      <c r="Q7" s="41">
        <f t="shared" ref="Q7:Q29" si="1">IF(F7=400,3.5,2.5)</f>
        <v>2.5</v>
      </c>
      <c r="R7" s="39">
        <f>TAN(ACOS(J7))</f>
        <v>0.32868410517886321</v>
      </c>
      <c r="S7" s="37">
        <f>I7*R7</f>
        <v>0.19721046310731791</v>
      </c>
    </row>
    <row r="8" spans="1:19" s="40" customFormat="1" x14ac:dyDescent="0.25">
      <c r="A8" s="41" t="s">
        <v>143</v>
      </c>
      <c r="B8" s="42" t="s">
        <v>160</v>
      </c>
      <c r="C8" s="41" t="s">
        <v>71</v>
      </c>
      <c r="D8" s="41" t="s">
        <v>73</v>
      </c>
      <c r="E8" s="43" t="s">
        <v>93</v>
      </c>
      <c r="F8" s="44">
        <f t="shared" si="0"/>
        <v>230.94010767585033</v>
      </c>
      <c r="G8" s="41">
        <v>1</v>
      </c>
      <c r="H8" s="45">
        <v>0.6</v>
      </c>
      <c r="I8" s="41">
        <f t="shared" ref="I8:I29" si="2">G8*H8</f>
        <v>0.6</v>
      </c>
      <c r="J8" s="41">
        <v>0.95</v>
      </c>
      <c r="K8" s="46">
        <f t="shared" ref="K8:K29" si="3">IF(F8=400,(G8*1000)/(F8*SQRT(3)*J8),(G8*1000)/(F8*J8))</f>
        <v>4.5580284409707295</v>
      </c>
      <c r="L8" s="41">
        <v>16</v>
      </c>
      <c r="M8" s="41" t="s">
        <v>25</v>
      </c>
      <c r="N8" s="41">
        <v>16</v>
      </c>
      <c r="O8" s="41" t="s">
        <v>74</v>
      </c>
      <c r="P8" s="43" t="s">
        <v>162</v>
      </c>
      <c r="Q8" s="41">
        <f t="shared" si="1"/>
        <v>2.5</v>
      </c>
      <c r="R8" s="39">
        <f t="shared" ref="R8:R29" si="4">TAN(ACOS(J8))</f>
        <v>0.32868410517886321</v>
      </c>
      <c r="S8" s="37">
        <f t="shared" ref="S8:S29" si="5">I8*R8</f>
        <v>0.19721046310731791</v>
      </c>
    </row>
    <row r="9" spans="1:19" s="40" customFormat="1" x14ac:dyDescent="0.25">
      <c r="A9" s="41" t="s">
        <v>143</v>
      </c>
      <c r="B9" s="42" t="s">
        <v>160</v>
      </c>
      <c r="C9" s="41" t="s">
        <v>71</v>
      </c>
      <c r="D9" s="41" t="s">
        <v>75</v>
      </c>
      <c r="E9" s="43" t="s">
        <v>93</v>
      </c>
      <c r="F9" s="44">
        <f t="shared" si="0"/>
        <v>230.94010767585033</v>
      </c>
      <c r="G9" s="41">
        <v>1</v>
      </c>
      <c r="H9" s="45">
        <v>0.6</v>
      </c>
      <c r="I9" s="41">
        <f t="shared" si="2"/>
        <v>0.6</v>
      </c>
      <c r="J9" s="41">
        <v>0.95</v>
      </c>
      <c r="K9" s="46">
        <f t="shared" si="3"/>
        <v>4.5580284409707295</v>
      </c>
      <c r="L9" s="41">
        <v>16</v>
      </c>
      <c r="M9" s="41" t="s">
        <v>25</v>
      </c>
      <c r="N9" s="41">
        <v>17</v>
      </c>
      <c r="O9" s="41" t="s">
        <v>76</v>
      </c>
      <c r="P9" s="43" t="s">
        <v>163</v>
      </c>
      <c r="Q9" s="41">
        <f t="shared" si="1"/>
        <v>2.5</v>
      </c>
      <c r="R9" s="39">
        <f t="shared" si="4"/>
        <v>0.32868410517886321</v>
      </c>
      <c r="S9" s="37">
        <f t="shared" si="5"/>
        <v>0.19721046310731791</v>
      </c>
    </row>
    <row r="10" spans="1:19" s="40" customFormat="1" x14ac:dyDescent="0.25">
      <c r="A10" s="41" t="s">
        <v>143</v>
      </c>
      <c r="B10" s="47" t="s">
        <v>164</v>
      </c>
      <c r="C10" s="41" t="s">
        <v>71</v>
      </c>
      <c r="D10" s="41" t="s">
        <v>77</v>
      </c>
      <c r="E10" s="43" t="s">
        <v>93</v>
      </c>
      <c r="F10" s="44">
        <f t="shared" si="0"/>
        <v>230.94010767585033</v>
      </c>
      <c r="G10" s="41">
        <v>1</v>
      </c>
      <c r="H10" s="45">
        <v>0.6</v>
      </c>
      <c r="I10" s="41">
        <f t="shared" si="2"/>
        <v>0.6</v>
      </c>
      <c r="J10" s="41">
        <v>0.95</v>
      </c>
      <c r="K10" s="46">
        <f t="shared" si="3"/>
        <v>4.5580284409707295</v>
      </c>
      <c r="L10" s="41">
        <v>16</v>
      </c>
      <c r="M10" s="41" t="s">
        <v>25</v>
      </c>
      <c r="N10" s="41">
        <v>18</v>
      </c>
      <c r="O10" s="41" t="s">
        <v>78</v>
      </c>
      <c r="P10" s="43" t="s">
        <v>92</v>
      </c>
      <c r="Q10" s="41">
        <f t="shared" si="1"/>
        <v>2.5</v>
      </c>
      <c r="R10" s="39">
        <f t="shared" si="4"/>
        <v>0.32868410517886321</v>
      </c>
      <c r="S10" s="37">
        <f t="shared" si="5"/>
        <v>0.19721046310731791</v>
      </c>
    </row>
    <row r="11" spans="1:19" s="40" customFormat="1" x14ac:dyDescent="0.25">
      <c r="A11" s="41" t="s">
        <v>143</v>
      </c>
      <c r="B11" s="42" t="s">
        <v>165</v>
      </c>
      <c r="C11" s="41" t="s">
        <v>71</v>
      </c>
      <c r="D11" s="41" t="s">
        <v>79</v>
      </c>
      <c r="E11" s="43" t="s">
        <v>93</v>
      </c>
      <c r="F11" s="44">
        <f t="shared" si="0"/>
        <v>230.94010767585033</v>
      </c>
      <c r="G11" s="41">
        <v>1</v>
      </c>
      <c r="H11" s="45">
        <v>0.2</v>
      </c>
      <c r="I11" s="41">
        <f t="shared" si="2"/>
        <v>0.2</v>
      </c>
      <c r="J11" s="41">
        <v>0.95</v>
      </c>
      <c r="K11" s="46">
        <f t="shared" si="3"/>
        <v>4.5580284409707295</v>
      </c>
      <c r="L11" s="41">
        <v>16</v>
      </c>
      <c r="M11" s="41" t="s">
        <v>25</v>
      </c>
      <c r="N11" s="41">
        <v>19</v>
      </c>
      <c r="O11" s="41" t="s">
        <v>80</v>
      </c>
      <c r="P11" s="43" t="s">
        <v>110</v>
      </c>
      <c r="Q11" s="41">
        <f t="shared" si="1"/>
        <v>2.5</v>
      </c>
      <c r="R11" s="39">
        <f t="shared" si="4"/>
        <v>0.32868410517886321</v>
      </c>
      <c r="S11" s="37">
        <f t="shared" si="5"/>
        <v>6.573682103577265E-2</v>
      </c>
    </row>
    <row r="12" spans="1:19" s="40" customFormat="1" x14ac:dyDescent="0.25">
      <c r="A12" s="41" t="s">
        <v>143</v>
      </c>
      <c r="B12" s="42" t="s">
        <v>165</v>
      </c>
      <c r="C12" s="41" t="s">
        <v>71</v>
      </c>
      <c r="D12" s="41" t="s">
        <v>81</v>
      </c>
      <c r="E12" s="43" t="s">
        <v>93</v>
      </c>
      <c r="F12" s="44">
        <f t="shared" si="0"/>
        <v>230.94010767585033</v>
      </c>
      <c r="G12" s="41">
        <v>1</v>
      </c>
      <c r="H12" s="45">
        <v>0.2</v>
      </c>
      <c r="I12" s="41">
        <f t="shared" si="2"/>
        <v>0.2</v>
      </c>
      <c r="J12" s="41">
        <v>0.95</v>
      </c>
      <c r="K12" s="46">
        <f t="shared" si="3"/>
        <v>4.5580284409707295</v>
      </c>
      <c r="L12" s="41">
        <v>16</v>
      </c>
      <c r="M12" s="41" t="s">
        <v>25</v>
      </c>
      <c r="N12" s="41">
        <v>20</v>
      </c>
      <c r="O12" s="41" t="s">
        <v>82</v>
      </c>
      <c r="P12" s="43" t="s">
        <v>111</v>
      </c>
      <c r="Q12" s="41">
        <f t="shared" si="1"/>
        <v>2.5</v>
      </c>
      <c r="R12" s="39">
        <f t="shared" si="4"/>
        <v>0.32868410517886321</v>
      </c>
      <c r="S12" s="37">
        <f t="shared" si="5"/>
        <v>6.573682103577265E-2</v>
      </c>
    </row>
    <row r="13" spans="1:19" s="40" customFormat="1" x14ac:dyDescent="0.25">
      <c r="A13" s="41" t="s">
        <v>143</v>
      </c>
      <c r="B13" s="42" t="s">
        <v>165</v>
      </c>
      <c r="C13" s="41" t="s">
        <v>71</v>
      </c>
      <c r="D13" s="41" t="s">
        <v>83</v>
      </c>
      <c r="E13" s="43" t="s">
        <v>93</v>
      </c>
      <c r="F13" s="44">
        <f t="shared" si="0"/>
        <v>230.94010767585033</v>
      </c>
      <c r="G13" s="41">
        <v>1</v>
      </c>
      <c r="H13" s="45">
        <v>0.6</v>
      </c>
      <c r="I13" s="41">
        <f t="shared" si="2"/>
        <v>0.6</v>
      </c>
      <c r="J13" s="41">
        <v>0.95</v>
      </c>
      <c r="K13" s="46">
        <f t="shared" si="3"/>
        <v>4.5580284409707295</v>
      </c>
      <c r="L13" s="41">
        <v>16</v>
      </c>
      <c r="M13" s="41" t="s">
        <v>25</v>
      </c>
      <c r="N13" s="41">
        <v>21</v>
      </c>
      <c r="O13" s="41" t="s">
        <v>84</v>
      </c>
      <c r="P13" s="43" t="s">
        <v>166</v>
      </c>
      <c r="Q13" s="41">
        <f t="shared" si="1"/>
        <v>2.5</v>
      </c>
      <c r="R13" s="39">
        <f t="shared" si="4"/>
        <v>0.32868410517886321</v>
      </c>
      <c r="S13" s="37">
        <f t="shared" si="5"/>
        <v>0.19721046310731791</v>
      </c>
    </row>
    <row r="14" spans="1:19" s="40" customFormat="1" x14ac:dyDescent="0.25">
      <c r="A14" s="41" t="s">
        <v>143</v>
      </c>
      <c r="B14" s="42" t="s">
        <v>165</v>
      </c>
      <c r="C14" s="41" t="s">
        <v>71</v>
      </c>
      <c r="D14" s="41" t="s">
        <v>85</v>
      </c>
      <c r="E14" s="43" t="s">
        <v>93</v>
      </c>
      <c r="F14" s="44">
        <f t="shared" si="0"/>
        <v>230.94010767585033</v>
      </c>
      <c r="G14" s="41">
        <v>1</v>
      </c>
      <c r="H14" s="45">
        <v>0.6</v>
      </c>
      <c r="I14" s="41">
        <f t="shared" si="2"/>
        <v>0.6</v>
      </c>
      <c r="J14" s="41">
        <v>0.95</v>
      </c>
      <c r="K14" s="46">
        <f t="shared" si="3"/>
        <v>4.5580284409707295</v>
      </c>
      <c r="L14" s="41">
        <v>16</v>
      </c>
      <c r="M14" s="41" t="s">
        <v>25</v>
      </c>
      <c r="N14" s="41">
        <v>22</v>
      </c>
      <c r="O14" s="41" t="s">
        <v>86</v>
      </c>
      <c r="P14" s="43" t="s">
        <v>92</v>
      </c>
      <c r="Q14" s="41">
        <f t="shared" si="1"/>
        <v>2.5</v>
      </c>
      <c r="R14" s="39">
        <f t="shared" si="4"/>
        <v>0.32868410517886321</v>
      </c>
      <c r="S14" s="37">
        <f t="shared" si="5"/>
        <v>0.19721046310731791</v>
      </c>
    </row>
    <row r="15" spans="1:19" s="40" customFormat="1" x14ac:dyDescent="0.25">
      <c r="A15" s="41" t="s">
        <v>143</v>
      </c>
      <c r="B15" s="42" t="s">
        <v>167</v>
      </c>
      <c r="C15" s="41" t="s">
        <v>71</v>
      </c>
      <c r="D15" s="41" t="s">
        <v>87</v>
      </c>
      <c r="E15" s="43" t="s">
        <v>93</v>
      </c>
      <c r="F15" s="44">
        <f t="shared" si="0"/>
        <v>230.94010767585033</v>
      </c>
      <c r="G15" s="41">
        <v>1</v>
      </c>
      <c r="H15" s="45">
        <v>0.6</v>
      </c>
      <c r="I15" s="41">
        <f t="shared" si="2"/>
        <v>0.6</v>
      </c>
      <c r="J15" s="41">
        <v>0.95</v>
      </c>
      <c r="K15" s="46">
        <f t="shared" si="3"/>
        <v>4.5580284409707295</v>
      </c>
      <c r="L15" s="41">
        <v>16</v>
      </c>
      <c r="M15" s="41" t="s">
        <v>25</v>
      </c>
      <c r="N15" s="41">
        <v>23</v>
      </c>
      <c r="O15" s="41" t="s">
        <v>88</v>
      </c>
      <c r="P15" s="43" t="s">
        <v>184</v>
      </c>
      <c r="Q15" s="41">
        <f t="shared" si="1"/>
        <v>2.5</v>
      </c>
      <c r="R15" s="39">
        <f t="shared" si="4"/>
        <v>0.32868410517886321</v>
      </c>
      <c r="S15" s="37">
        <f t="shared" si="5"/>
        <v>0.19721046310731791</v>
      </c>
    </row>
    <row r="16" spans="1:19" s="40" customFormat="1" x14ac:dyDescent="0.25">
      <c r="A16" s="41" t="s">
        <v>143</v>
      </c>
      <c r="B16" s="42" t="s">
        <v>168</v>
      </c>
      <c r="C16" s="41" t="s">
        <v>71</v>
      </c>
      <c r="D16" s="41" t="s">
        <v>100</v>
      </c>
      <c r="E16" s="43" t="s">
        <v>93</v>
      </c>
      <c r="F16" s="44">
        <f t="shared" si="0"/>
        <v>230.94010767585033</v>
      </c>
      <c r="G16" s="41">
        <v>1</v>
      </c>
      <c r="H16" s="45">
        <v>0.6</v>
      </c>
      <c r="I16" s="41">
        <f t="shared" si="2"/>
        <v>0.6</v>
      </c>
      <c r="J16" s="41">
        <v>0.95</v>
      </c>
      <c r="K16" s="46">
        <f t="shared" si="3"/>
        <v>4.5580284409707295</v>
      </c>
      <c r="L16" s="41">
        <v>16</v>
      </c>
      <c r="M16" s="41" t="s">
        <v>25</v>
      </c>
      <c r="N16" s="41">
        <v>23</v>
      </c>
      <c r="O16" s="41" t="s">
        <v>88</v>
      </c>
      <c r="P16" s="43" t="s">
        <v>184</v>
      </c>
      <c r="Q16" s="41">
        <f t="shared" si="1"/>
        <v>2.5</v>
      </c>
      <c r="R16" s="39">
        <f t="shared" si="4"/>
        <v>0.32868410517886321</v>
      </c>
      <c r="S16" s="37">
        <f t="shared" si="5"/>
        <v>0.19721046310731791</v>
      </c>
    </row>
    <row r="17" spans="1:19" s="40" customFormat="1" x14ac:dyDescent="0.25">
      <c r="A17" s="41" t="s">
        <v>143</v>
      </c>
      <c r="B17" s="42" t="s">
        <v>169</v>
      </c>
      <c r="C17" s="41" t="s">
        <v>71</v>
      </c>
      <c r="D17" s="41" t="s">
        <v>101</v>
      </c>
      <c r="E17" s="43" t="s">
        <v>93</v>
      </c>
      <c r="F17" s="44">
        <f t="shared" si="0"/>
        <v>230.94010767585033</v>
      </c>
      <c r="G17" s="41">
        <v>1</v>
      </c>
      <c r="H17" s="45">
        <v>0.6</v>
      </c>
      <c r="I17" s="41">
        <f t="shared" si="2"/>
        <v>0.6</v>
      </c>
      <c r="J17" s="41">
        <v>0.95</v>
      </c>
      <c r="K17" s="46">
        <f t="shared" si="3"/>
        <v>4.5580284409707295</v>
      </c>
      <c r="L17" s="41">
        <v>16</v>
      </c>
      <c r="M17" s="41" t="s">
        <v>25</v>
      </c>
      <c r="N17" s="41">
        <v>23</v>
      </c>
      <c r="O17" s="41" t="s">
        <v>88</v>
      </c>
      <c r="P17" s="43" t="s">
        <v>184</v>
      </c>
      <c r="Q17" s="41">
        <f t="shared" si="1"/>
        <v>2.5</v>
      </c>
      <c r="R17" s="39">
        <f t="shared" si="4"/>
        <v>0.32868410517886321</v>
      </c>
      <c r="S17" s="37">
        <f t="shared" si="5"/>
        <v>0.19721046310731791</v>
      </c>
    </row>
    <row r="18" spans="1:19" s="40" customFormat="1" x14ac:dyDescent="0.25">
      <c r="A18" s="41" t="s">
        <v>143</v>
      </c>
      <c r="B18" s="42" t="s">
        <v>170</v>
      </c>
      <c r="C18" s="41" t="s">
        <v>71</v>
      </c>
      <c r="D18" s="41" t="s">
        <v>102</v>
      </c>
      <c r="E18" s="43" t="s">
        <v>93</v>
      </c>
      <c r="F18" s="44">
        <f t="shared" si="0"/>
        <v>230.94010767585033</v>
      </c>
      <c r="G18" s="41">
        <v>1</v>
      </c>
      <c r="H18" s="45">
        <v>0.6</v>
      </c>
      <c r="I18" s="41">
        <f t="shared" si="2"/>
        <v>0.6</v>
      </c>
      <c r="J18" s="41">
        <v>0.95</v>
      </c>
      <c r="K18" s="46">
        <f t="shared" si="3"/>
        <v>4.5580284409707295</v>
      </c>
      <c r="L18" s="41">
        <v>16</v>
      </c>
      <c r="M18" s="41" t="s">
        <v>25</v>
      </c>
      <c r="N18" s="41">
        <v>23</v>
      </c>
      <c r="O18" s="41" t="s">
        <v>88</v>
      </c>
      <c r="P18" s="43" t="s">
        <v>184</v>
      </c>
      <c r="Q18" s="41">
        <f t="shared" si="1"/>
        <v>2.5</v>
      </c>
      <c r="R18" s="39">
        <f t="shared" si="4"/>
        <v>0.32868410517886321</v>
      </c>
      <c r="S18" s="37">
        <f t="shared" si="5"/>
        <v>0.19721046310731791</v>
      </c>
    </row>
    <row r="19" spans="1:19" s="40" customFormat="1" x14ac:dyDescent="0.25">
      <c r="A19" s="41" t="s">
        <v>143</v>
      </c>
      <c r="B19" s="42" t="s">
        <v>171</v>
      </c>
      <c r="C19" s="41" t="s">
        <v>71</v>
      </c>
      <c r="D19" s="41" t="s">
        <v>103</v>
      </c>
      <c r="E19" s="43" t="s">
        <v>93</v>
      </c>
      <c r="F19" s="44">
        <f t="shared" si="0"/>
        <v>230.94010767585033</v>
      </c>
      <c r="G19" s="41">
        <v>1</v>
      </c>
      <c r="H19" s="45">
        <v>0.6</v>
      </c>
      <c r="I19" s="41">
        <f t="shared" si="2"/>
        <v>0.6</v>
      </c>
      <c r="J19" s="41">
        <v>0.95</v>
      </c>
      <c r="K19" s="46">
        <f t="shared" si="3"/>
        <v>4.5580284409707295</v>
      </c>
      <c r="L19" s="41">
        <v>16</v>
      </c>
      <c r="M19" s="41" t="s">
        <v>25</v>
      </c>
      <c r="N19" s="41">
        <v>23</v>
      </c>
      <c r="O19" s="41" t="s">
        <v>88</v>
      </c>
      <c r="P19" s="43" t="s">
        <v>184</v>
      </c>
      <c r="Q19" s="41">
        <f t="shared" si="1"/>
        <v>2.5</v>
      </c>
      <c r="R19" s="39">
        <f t="shared" si="4"/>
        <v>0.32868410517886321</v>
      </c>
      <c r="S19" s="37">
        <f t="shared" si="5"/>
        <v>0.19721046310731791</v>
      </c>
    </row>
    <row r="20" spans="1:19" s="40" customFormat="1" x14ac:dyDescent="0.25">
      <c r="A20" s="41" t="s">
        <v>143</v>
      </c>
      <c r="B20" s="42" t="s">
        <v>172</v>
      </c>
      <c r="C20" s="41" t="s">
        <v>71</v>
      </c>
      <c r="D20" s="41" t="s">
        <v>104</v>
      </c>
      <c r="E20" s="43" t="s">
        <v>93</v>
      </c>
      <c r="F20" s="44">
        <f t="shared" si="0"/>
        <v>230.94010767585033</v>
      </c>
      <c r="G20" s="41">
        <v>1</v>
      </c>
      <c r="H20" s="45">
        <v>0.6</v>
      </c>
      <c r="I20" s="41">
        <f t="shared" si="2"/>
        <v>0.6</v>
      </c>
      <c r="J20" s="41">
        <v>0.95</v>
      </c>
      <c r="K20" s="46">
        <f t="shared" si="3"/>
        <v>4.5580284409707295</v>
      </c>
      <c r="L20" s="41">
        <v>16</v>
      </c>
      <c r="M20" s="41" t="s">
        <v>25</v>
      </c>
      <c r="N20" s="41">
        <v>23</v>
      </c>
      <c r="O20" s="41" t="s">
        <v>88</v>
      </c>
      <c r="P20" s="43" t="s">
        <v>184</v>
      </c>
      <c r="Q20" s="41">
        <f t="shared" si="1"/>
        <v>2.5</v>
      </c>
      <c r="R20" s="39">
        <f t="shared" si="4"/>
        <v>0.32868410517886321</v>
      </c>
      <c r="S20" s="37">
        <f t="shared" si="5"/>
        <v>0.19721046310731791</v>
      </c>
    </row>
    <row r="21" spans="1:19" s="40" customFormat="1" x14ac:dyDescent="0.25">
      <c r="A21" s="41" t="s">
        <v>143</v>
      </c>
      <c r="B21" s="42" t="s">
        <v>173</v>
      </c>
      <c r="C21" s="41" t="s">
        <v>71</v>
      </c>
      <c r="D21" s="41" t="s">
        <v>105</v>
      </c>
      <c r="E21" s="43" t="s">
        <v>93</v>
      </c>
      <c r="F21" s="44">
        <f t="shared" si="0"/>
        <v>230.94010767585033</v>
      </c>
      <c r="G21" s="41">
        <v>1</v>
      </c>
      <c r="H21" s="45">
        <v>0.6</v>
      </c>
      <c r="I21" s="41">
        <f t="shared" si="2"/>
        <v>0.6</v>
      </c>
      <c r="J21" s="41">
        <v>0.95</v>
      </c>
      <c r="K21" s="46">
        <f t="shared" si="3"/>
        <v>4.5580284409707295</v>
      </c>
      <c r="L21" s="41">
        <v>16</v>
      </c>
      <c r="M21" s="41" t="s">
        <v>25</v>
      </c>
      <c r="N21" s="41">
        <v>23</v>
      </c>
      <c r="O21" s="41" t="s">
        <v>88</v>
      </c>
      <c r="P21" s="43" t="s">
        <v>184</v>
      </c>
      <c r="Q21" s="41">
        <f t="shared" si="1"/>
        <v>2.5</v>
      </c>
      <c r="R21" s="39">
        <f t="shared" si="4"/>
        <v>0.32868410517886321</v>
      </c>
      <c r="S21" s="37">
        <f t="shared" si="5"/>
        <v>0.19721046310731791</v>
      </c>
    </row>
    <row r="22" spans="1:19" s="40" customFormat="1" x14ac:dyDescent="0.25">
      <c r="A22" s="41" t="s">
        <v>143</v>
      </c>
      <c r="B22" s="42" t="s">
        <v>174</v>
      </c>
      <c r="C22" s="41" t="s">
        <v>71</v>
      </c>
      <c r="D22" s="41" t="s">
        <v>106</v>
      </c>
      <c r="E22" s="43" t="s">
        <v>93</v>
      </c>
      <c r="F22" s="44">
        <f t="shared" si="0"/>
        <v>230.94010767585033</v>
      </c>
      <c r="G22" s="41">
        <v>1</v>
      </c>
      <c r="H22" s="45">
        <v>0.6</v>
      </c>
      <c r="I22" s="41">
        <f t="shared" si="2"/>
        <v>0.6</v>
      </c>
      <c r="J22" s="41">
        <v>0.95</v>
      </c>
      <c r="K22" s="46">
        <f t="shared" si="3"/>
        <v>4.5580284409707295</v>
      </c>
      <c r="L22" s="41">
        <v>16</v>
      </c>
      <c r="M22" s="41" t="s">
        <v>25</v>
      </c>
      <c r="N22" s="41">
        <v>23</v>
      </c>
      <c r="O22" s="41" t="s">
        <v>88</v>
      </c>
      <c r="P22" s="43" t="s">
        <v>184</v>
      </c>
      <c r="Q22" s="41">
        <f t="shared" si="1"/>
        <v>2.5</v>
      </c>
      <c r="R22" s="39">
        <f t="shared" si="4"/>
        <v>0.32868410517886321</v>
      </c>
      <c r="S22" s="37">
        <f t="shared" si="5"/>
        <v>0.19721046310731791</v>
      </c>
    </row>
    <row r="23" spans="1:19" s="40" customFormat="1" x14ac:dyDescent="0.25">
      <c r="A23" s="41" t="s">
        <v>143</v>
      </c>
      <c r="B23" s="42" t="s">
        <v>175</v>
      </c>
      <c r="C23" s="41" t="s">
        <v>71</v>
      </c>
      <c r="D23" s="41" t="s">
        <v>113</v>
      </c>
      <c r="E23" s="43" t="s">
        <v>93</v>
      </c>
      <c r="F23" s="44">
        <f t="shared" si="0"/>
        <v>230.94010767585033</v>
      </c>
      <c r="G23" s="41">
        <v>1</v>
      </c>
      <c r="H23" s="45">
        <v>0.6</v>
      </c>
      <c r="I23" s="41">
        <f t="shared" si="2"/>
        <v>0.6</v>
      </c>
      <c r="J23" s="41">
        <v>0.95</v>
      </c>
      <c r="K23" s="46">
        <f t="shared" si="3"/>
        <v>4.5580284409707295</v>
      </c>
      <c r="L23" s="41">
        <v>16</v>
      </c>
      <c r="M23" s="41" t="s">
        <v>25</v>
      </c>
      <c r="N23" s="41">
        <v>23</v>
      </c>
      <c r="O23" s="41" t="s">
        <v>88</v>
      </c>
      <c r="P23" s="43" t="s">
        <v>184</v>
      </c>
      <c r="Q23" s="41">
        <f t="shared" si="1"/>
        <v>2.5</v>
      </c>
      <c r="R23" s="39">
        <f t="shared" si="4"/>
        <v>0.32868410517886321</v>
      </c>
      <c r="S23" s="37">
        <f t="shared" si="5"/>
        <v>0.19721046310731791</v>
      </c>
    </row>
    <row r="24" spans="1:19" s="40" customFormat="1" x14ac:dyDescent="0.25">
      <c r="A24" s="28" t="s">
        <v>143</v>
      </c>
      <c r="B24" s="36" t="s">
        <v>248</v>
      </c>
      <c r="C24" s="28" t="s">
        <v>71</v>
      </c>
      <c r="D24" s="28" t="s">
        <v>114</v>
      </c>
      <c r="E24" s="30" t="s">
        <v>93</v>
      </c>
      <c r="F24" s="31">
        <f t="shared" si="0"/>
        <v>230.94010767585033</v>
      </c>
      <c r="G24" s="28">
        <v>2</v>
      </c>
      <c r="H24" s="32">
        <v>0.5</v>
      </c>
      <c r="I24" s="28">
        <f t="shared" si="2"/>
        <v>1</v>
      </c>
      <c r="J24" s="28">
        <v>0.95</v>
      </c>
      <c r="K24" s="33">
        <f t="shared" si="3"/>
        <v>9.1160568819414589</v>
      </c>
      <c r="L24" s="28">
        <v>16</v>
      </c>
      <c r="M24" s="28" t="s">
        <v>25</v>
      </c>
      <c r="N24" s="28">
        <v>23</v>
      </c>
      <c r="O24" s="28" t="s">
        <v>88</v>
      </c>
      <c r="P24" s="30" t="s">
        <v>189</v>
      </c>
      <c r="Q24" s="28">
        <f t="shared" si="1"/>
        <v>2.5</v>
      </c>
      <c r="R24" s="39">
        <f t="shared" si="4"/>
        <v>0.32868410517886321</v>
      </c>
      <c r="S24" s="37">
        <f t="shared" si="5"/>
        <v>0.32868410517886321</v>
      </c>
    </row>
    <row r="25" spans="1:19" s="40" customFormat="1" x14ac:dyDescent="0.25">
      <c r="A25" s="28" t="s">
        <v>143</v>
      </c>
      <c r="B25" s="36" t="s">
        <v>250</v>
      </c>
      <c r="C25" s="28" t="s">
        <v>71</v>
      </c>
      <c r="D25" s="28" t="s">
        <v>114</v>
      </c>
      <c r="E25" s="30" t="s">
        <v>93</v>
      </c>
      <c r="F25" s="31">
        <f t="shared" si="0"/>
        <v>230.94010767585033</v>
      </c>
      <c r="G25" s="28">
        <v>2</v>
      </c>
      <c r="H25" s="32">
        <v>0.5</v>
      </c>
      <c r="I25" s="28">
        <f t="shared" ref="I25" si="6">G25*H25</f>
        <v>1</v>
      </c>
      <c r="J25" s="28">
        <v>0.95</v>
      </c>
      <c r="K25" s="33">
        <f t="shared" ref="K25" si="7">IF(F25=400,(G25*1000)/(F25*SQRT(3)*J25),(G25*1000)/(F25*J25))</f>
        <v>9.1160568819414589</v>
      </c>
      <c r="L25" s="28">
        <v>16</v>
      </c>
      <c r="M25" s="28" t="s">
        <v>25</v>
      </c>
      <c r="N25" s="28">
        <v>23</v>
      </c>
      <c r="O25" s="28" t="s">
        <v>88</v>
      </c>
      <c r="P25" s="30" t="s">
        <v>189</v>
      </c>
      <c r="Q25" s="28">
        <f t="shared" ref="Q25" si="8">IF(F25=400,3.5,2.5)</f>
        <v>2.5</v>
      </c>
      <c r="R25" s="39"/>
      <c r="S25" s="37"/>
    </row>
    <row r="26" spans="1:19" s="40" customFormat="1" x14ac:dyDescent="0.25">
      <c r="A26" s="41" t="s">
        <v>143</v>
      </c>
      <c r="B26" s="47" t="s">
        <v>249</v>
      </c>
      <c r="C26" s="41" t="s">
        <v>71</v>
      </c>
      <c r="D26" s="41" t="s">
        <v>115</v>
      </c>
      <c r="E26" s="43" t="s">
        <v>93</v>
      </c>
      <c r="F26" s="44">
        <f t="shared" si="0"/>
        <v>230.94010767585033</v>
      </c>
      <c r="G26" s="41">
        <v>1</v>
      </c>
      <c r="H26" s="45">
        <v>0.6</v>
      </c>
      <c r="I26" s="41">
        <f t="shared" si="2"/>
        <v>0.6</v>
      </c>
      <c r="J26" s="41">
        <v>0.95</v>
      </c>
      <c r="K26" s="46">
        <f t="shared" si="3"/>
        <v>4.5580284409707295</v>
      </c>
      <c r="L26" s="41">
        <v>16</v>
      </c>
      <c r="M26" s="41" t="s">
        <v>25</v>
      </c>
      <c r="N26" s="41">
        <v>23</v>
      </c>
      <c r="O26" s="41" t="s">
        <v>88</v>
      </c>
      <c r="P26" s="43" t="s">
        <v>92</v>
      </c>
      <c r="Q26" s="41">
        <f t="shared" si="1"/>
        <v>2.5</v>
      </c>
      <c r="R26" s="39">
        <f t="shared" si="4"/>
        <v>0.32868410517886321</v>
      </c>
      <c r="S26" s="37">
        <f t="shared" si="5"/>
        <v>0.19721046310731791</v>
      </c>
    </row>
    <row r="27" spans="1:19" s="40" customFormat="1" x14ac:dyDescent="0.25">
      <c r="A27" s="41" t="s">
        <v>143</v>
      </c>
      <c r="B27" s="42" t="s">
        <v>182</v>
      </c>
      <c r="C27" s="41" t="s">
        <v>71</v>
      </c>
      <c r="D27" s="41" t="s">
        <v>116</v>
      </c>
      <c r="E27" s="43" t="s">
        <v>93</v>
      </c>
      <c r="F27" s="44">
        <f t="shared" si="0"/>
        <v>230.94010767585033</v>
      </c>
      <c r="G27" s="41">
        <v>1</v>
      </c>
      <c r="H27" s="45">
        <v>0.6</v>
      </c>
      <c r="I27" s="41">
        <f t="shared" si="2"/>
        <v>0.6</v>
      </c>
      <c r="J27" s="41">
        <v>0.95</v>
      </c>
      <c r="K27" s="46">
        <f t="shared" si="3"/>
        <v>4.5580284409707295</v>
      </c>
      <c r="L27" s="41">
        <v>16</v>
      </c>
      <c r="M27" s="41" t="s">
        <v>25</v>
      </c>
      <c r="N27" s="41">
        <v>23</v>
      </c>
      <c r="O27" s="41" t="s">
        <v>88</v>
      </c>
      <c r="P27" s="43" t="s">
        <v>92</v>
      </c>
      <c r="Q27" s="41">
        <f t="shared" si="1"/>
        <v>2.5</v>
      </c>
      <c r="R27" s="39">
        <f t="shared" si="4"/>
        <v>0.32868410517886321</v>
      </c>
      <c r="S27" s="37">
        <f t="shared" si="5"/>
        <v>0.19721046310731791</v>
      </c>
    </row>
    <row r="28" spans="1:19" s="40" customFormat="1" x14ac:dyDescent="0.25">
      <c r="A28" s="41" t="s">
        <v>143</v>
      </c>
      <c r="B28" s="42" t="s">
        <v>145</v>
      </c>
      <c r="C28" s="41" t="s">
        <v>71</v>
      </c>
      <c r="D28" s="41" t="s">
        <v>117</v>
      </c>
      <c r="E28" s="43" t="s">
        <v>93</v>
      </c>
      <c r="F28" s="44">
        <f t="shared" si="0"/>
        <v>230.94010767585033</v>
      </c>
      <c r="G28" s="41">
        <v>1</v>
      </c>
      <c r="H28" s="45">
        <v>0.6</v>
      </c>
      <c r="I28" s="41">
        <f t="shared" si="2"/>
        <v>0.6</v>
      </c>
      <c r="J28" s="41">
        <v>0.95</v>
      </c>
      <c r="K28" s="46">
        <f t="shared" si="3"/>
        <v>4.5580284409707295</v>
      </c>
      <c r="L28" s="41">
        <v>16</v>
      </c>
      <c r="M28" s="41" t="s">
        <v>25</v>
      </c>
      <c r="N28" s="41">
        <v>23</v>
      </c>
      <c r="O28" s="41" t="s">
        <v>88</v>
      </c>
      <c r="P28" s="43" t="s">
        <v>184</v>
      </c>
      <c r="Q28" s="41">
        <f t="shared" si="1"/>
        <v>2.5</v>
      </c>
      <c r="R28" s="39">
        <f t="shared" si="4"/>
        <v>0.32868410517886321</v>
      </c>
      <c r="S28" s="37">
        <f t="shared" si="5"/>
        <v>0.19721046310731791</v>
      </c>
    </row>
    <row r="29" spans="1:19" s="40" customFormat="1" x14ac:dyDescent="0.25">
      <c r="A29" s="41" t="s">
        <v>143</v>
      </c>
      <c r="B29" s="42" t="s">
        <v>183</v>
      </c>
      <c r="C29" s="41" t="s">
        <v>71</v>
      </c>
      <c r="D29" s="41" t="s">
        <v>118</v>
      </c>
      <c r="E29" s="43" t="s">
        <v>93</v>
      </c>
      <c r="F29" s="44">
        <f t="shared" si="0"/>
        <v>230.94010767585033</v>
      </c>
      <c r="G29" s="41">
        <v>1</v>
      </c>
      <c r="H29" s="45">
        <v>0.6</v>
      </c>
      <c r="I29" s="41">
        <f t="shared" si="2"/>
        <v>0.6</v>
      </c>
      <c r="J29" s="41">
        <v>0.95</v>
      </c>
      <c r="K29" s="46">
        <f t="shared" si="3"/>
        <v>4.5580284409707295</v>
      </c>
      <c r="L29" s="41">
        <v>16</v>
      </c>
      <c r="M29" s="41" t="s">
        <v>25</v>
      </c>
      <c r="N29" s="41">
        <v>23</v>
      </c>
      <c r="O29" s="41" t="s">
        <v>88</v>
      </c>
      <c r="P29" s="43" t="s">
        <v>184</v>
      </c>
      <c r="Q29" s="41">
        <f t="shared" si="1"/>
        <v>2.5</v>
      </c>
      <c r="R29" s="39">
        <f t="shared" si="4"/>
        <v>0.32868410517886321</v>
      </c>
      <c r="S29" s="37">
        <f t="shared" si="5"/>
        <v>0.19721046310731791</v>
      </c>
    </row>
    <row r="30" spans="1:19" s="40" customFormat="1" x14ac:dyDescent="0.25">
      <c r="A30" s="41" t="s">
        <v>143</v>
      </c>
      <c r="B30" s="42" t="s">
        <v>183</v>
      </c>
      <c r="C30" s="41" t="s">
        <v>71</v>
      </c>
      <c r="D30" s="41" t="s">
        <v>176</v>
      </c>
      <c r="E30" s="43" t="s">
        <v>93</v>
      </c>
      <c r="F30" s="44">
        <f t="shared" si="0"/>
        <v>230.94010767585033</v>
      </c>
      <c r="G30" s="41">
        <v>1</v>
      </c>
      <c r="H30" s="45">
        <v>0.6</v>
      </c>
      <c r="I30" s="41">
        <f t="shared" ref="I30:I37" si="9">G30*H30</f>
        <v>0.6</v>
      </c>
      <c r="J30" s="41">
        <v>0.95</v>
      </c>
      <c r="K30" s="46">
        <f t="shared" ref="K30:K37" si="10">IF(F30=400,(G30*1000)/(F30*SQRT(3)*J30),(G30*1000)/(F30*J30))</f>
        <v>4.5580284409707295</v>
      </c>
      <c r="L30" s="41">
        <v>16</v>
      </c>
      <c r="M30" s="41" t="s">
        <v>25</v>
      </c>
      <c r="N30" s="41">
        <v>23</v>
      </c>
      <c r="O30" s="41" t="s">
        <v>88</v>
      </c>
      <c r="P30" s="43" t="s">
        <v>184</v>
      </c>
      <c r="Q30" s="41">
        <f t="shared" ref="Q30:Q37" si="11">IF(F30=400,3.5,2.5)</f>
        <v>2.5</v>
      </c>
      <c r="R30" s="39">
        <f t="shared" ref="R30:R37" si="12">TAN(ACOS(J30))</f>
        <v>0.32868410517886321</v>
      </c>
      <c r="S30" s="37">
        <f t="shared" ref="S30:S37" si="13">I30*R30</f>
        <v>0.19721046310731791</v>
      </c>
    </row>
    <row r="31" spans="1:19" s="40" customFormat="1" x14ac:dyDescent="0.25">
      <c r="A31" s="41" t="s">
        <v>143</v>
      </c>
      <c r="B31" s="42" t="s">
        <v>183</v>
      </c>
      <c r="C31" s="41" t="s">
        <v>71</v>
      </c>
      <c r="D31" s="41" t="s">
        <v>177</v>
      </c>
      <c r="E31" s="43" t="s">
        <v>93</v>
      </c>
      <c r="F31" s="44">
        <f t="shared" si="0"/>
        <v>230.94010767585033</v>
      </c>
      <c r="G31" s="41">
        <v>1</v>
      </c>
      <c r="H31" s="45">
        <v>0.6</v>
      </c>
      <c r="I31" s="41">
        <f t="shared" si="9"/>
        <v>0.6</v>
      </c>
      <c r="J31" s="41">
        <v>0.95</v>
      </c>
      <c r="K31" s="46">
        <f t="shared" si="10"/>
        <v>4.5580284409707295</v>
      </c>
      <c r="L31" s="41">
        <v>16</v>
      </c>
      <c r="M31" s="41" t="s">
        <v>25</v>
      </c>
      <c r="N31" s="41">
        <v>23</v>
      </c>
      <c r="O31" s="41" t="s">
        <v>88</v>
      </c>
      <c r="P31" s="43" t="s">
        <v>184</v>
      </c>
      <c r="Q31" s="41">
        <f t="shared" si="11"/>
        <v>2.5</v>
      </c>
      <c r="R31" s="39">
        <f t="shared" si="12"/>
        <v>0.32868410517886321</v>
      </c>
      <c r="S31" s="37">
        <f t="shared" si="13"/>
        <v>0.19721046310731791</v>
      </c>
    </row>
    <row r="32" spans="1:19" s="40" customFormat="1" x14ac:dyDescent="0.25">
      <c r="A32" s="41" t="s">
        <v>143</v>
      </c>
      <c r="B32" s="42" t="s">
        <v>186</v>
      </c>
      <c r="C32" s="41" t="s">
        <v>71</v>
      </c>
      <c r="D32" s="41" t="s">
        <v>178</v>
      </c>
      <c r="E32" s="43" t="s">
        <v>93</v>
      </c>
      <c r="F32" s="44">
        <f t="shared" si="0"/>
        <v>230.94010767585033</v>
      </c>
      <c r="G32" s="41">
        <v>1</v>
      </c>
      <c r="H32" s="45">
        <v>0.6</v>
      </c>
      <c r="I32" s="41">
        <f t="shared" si="9"/>
        <v>0.6</v>
      </c>
      <c r="J32" s="41">
        <v>0.95</v>
      </c>
      <c r="K32" s="46">
        <f t="shared" si="10"/>
        <v>4.5580284409707295</v>
      </c>
      <c r="L32" s="41">
        <v>16</v>
      </c>
      <c r="M32" s="41" t="s">
        <v>25</v>
      </c>
      <c r="N32" s="41">
        <v>23</v>
      </c>
      <c r="O32" s="41" t="s">
        <v>88</v>
      </c>
      <c r="P32" s="43" t="s">
        <v>184</v>
      </c>
      <c r="Q32" s="41">
        <f t="shared" si="11"/>
        <v>2.5</v>
      </c>
      <c r="R32" s="39">
        <f t="shared" si="12"/>
        <v>0.32868410517886321</v>
      </c>
      <c r="S32" s="37">
        <f t="shared" si="13"/>
        <v>0.19721046310731791</v>
      </c>
    </row>
    <row r="33" spans="1:19" s="40" customFormat="1" x14ac:dyDescent="0.25">
      <c r="A33" s="41" t="s">
        <v>143</v>
      </c>
      <c r="B33" s="42" t="s">
        <v>185</v>
      </c>
      <c r="C33" s="41" t="s">
        <v>71</v>
      </c>
      <c r="D33" s="41" t="s">
        <v>178</v>
      </c>
      <c r="E33" s="43" t="s">
        <v>93</v>
      </c>
      <c r="F33" s="44">
        <f t="shared" si="0"/>
        <v>230.94010767585033</v>
      </c>
      <c r="G33" s="41">
        <v>1</v>
      </c>
      <c r="H33" s="45">
        <v>0.6</v>
      </c>
      <c r="I33" s="41">
        <f t="shared" ref="I33" si="14">G33*H33</f>
        <v>0.6</v>
      </c>
      <c r="J33" s="41" t="s">
        <v>329</v>
      </c>
      <c r="K33" s="46" t="e">
        <f t="shared" ref="K33" si="15">IF(F33=400,(G33*1000)/(F33*SQRT(3)*J33),(G33*1000)/(F33*J33))</f>
        <v>#VALUE!</v>
      </c>
      <c r="L33" s="41">
        <v>16</v>
      </c>
      <c r="M33" s="41" t="s">
        <v>25</v>
      </c>
      <c r="N33" s="41">
        <v>23</v>
      </c>
      <c r="O33" s="41" t="s">
        <v>88</v>
      </c>
      <c r="P33" s="43" t="s">
        <v>184</v>
      </c>
      <c r="Q33" s="41">
        <f t="shared" ref="Q33" si="16">IF(F33=400,3.5,2.5)</f>
        <v>2.5</v>
      </c>
      <c r="R33" s="39" t="e">
        <f t="shared" ref="R33" si="17">TAN(ACOS(J33))</f>
        <v>#VALUE!</v>
      </c>
      <c r="S33" s="37" t="e">
        <f t="shared" ref="S33" si="18">I33*R33</f>
        <v>#VALUE!</v>
      </c>
    </row>
    <row r="34" spans="1:19" s="40" customFormat="1" x14ac:dyDescent="0.25">
      <c r="A34" s="41" t="s">
        <v>143</v>
      </c>
      <c r="B34" s="42" t="s">
        <v>187</v>
      </c>
      <c r="C34" s="41" t="s">
        <v>71</v>
      </c>
      <c r="D34" s="41" t="s">
        <v>179</v>
      </c>
      <c r="E34" s="43" t="s">
        <v>93</v>
      </c>
      <c r="F34" s="44">
        <f t="shared" si="0"/>
        <v>230.94010767585033</v>
      </c>
      <c r="G34" s="41">
        <v>1</v>
      </c>
      <c r="H34" s="45">
        <v>0.6</v>
      </c>
      <c r="I34" s="41">
        <f t="shared" si="9"/>
        <v>0.6</v>
      </c>
      <c r="J34" s="41">
        <v>0.95</v>
      </c>
      <c r="K34" s="46">
        <f t="shared" si="10"/>
        <v>4.5580284409707295</v>
      </c>
      <c r="L34" s="41">
        <v>16</v>
      </c>
      <c r="M34" s="41" t="s">
        <v>25</v>
      </c>
      <c r="N34" s="41">
        <v>23</v>
      </c>
      <c r="O34" s="41" t="s">
        <v>88</v>
      </c>
      <c r="P34" s="43" t="s">
        <v>184</v>
      </c>
      <c r="Q34" s="41">
        <f t="shared" si="11"/>
        <v>2.5</v>
      </c>
      <c r="R34" s="39">
        <f t="shared" si="12"/>
        <v>0.32868410517886321</v>
      </c>
      <c r="S34" s="37">
        <f t="shared" si="13"/>
        <v>0.19721046310731791</v>
      </c>
    </row>
    <row r="35" spans="1:19" s="40" customFormat="1" x14ac:dyDescent="0.25">
      <c r="A35" s="41" t="s">
        <v>143</v>
      </c>
      <c r="B35" s="42" t="s">
        <v>306</v>
      </c>
      <c r="C35" s="41" t="s">
        <v>71</v>
      </c>
      <c r="D35" s="41" t="s">
        <v>179</v>
      </c>
      <c r="E35" s="43" t="s">
        <v>93</v>
      </c>
      <c r="F35" s="44">
        <f t="shared" si="0"/>
        <v>230.94010767585033</v>
      </c>
      <c r="G35" s="41">
        <v>1</v>
      </c>
      <c r="H35" s="45">
        <v>0.6</v>
      </c>
      <c r="I35" s="41">
        <f t="shared" ref="I35" si="19">G35*H35</f>
        <v>0.6</v>
      </c>
      <c r="J35" s="41">
        <v>0.95</v>
      </c>
      <c r="K35" s="46">
        <f t="shared" ref="K35" si="20">IF(F35=400,(G35*1000)/(F35*SQRT(3)*J35),(G35*1000)/(F35*J35))</f>
        <v>4.5580284409707295</v>
      </c>
      <c r="L35" s="41">
        <v>16</v>
      </c>
      <c r="M35" s="41" t="s">
        <v>25</v>
      </c>
      <c r="N35" s="41">
        <v>23</v>
      </c>
      <c r="O35" s="41" t="s">
        <v>88</v>
      </c>
      <c r="P35" s="43" t="s">
        <v>184</v>
      </c>
      <c r="Q35" s="41">
        <f t="shared" ref="Q35" si="21">IF(F35=400,3.5,2.5)</f>
        <v>2.5</v>
      </c>
      <c r="R35" s="39">
        <f t="shared" ref="R35" si="22">TAN(ACOS(J35))</f>
        <v>0.32868410517886321</v>
      </c>
      <c r="S35" s="37">
        <f t="shared" ref="S35" si="23">I35*R35</f>
        <v>0.19721046310731791</v>
      </c>
    </row>
    <row r="36" spans="1:19" s="40" customFormat="1" x14ac:dyDescent="0.25">
      <c r="A36" s="28" t="s">
        <v>143</v>
      </c>
      <c r="B36" s="36" t="s">
        <v>243</v>
      </c>
      <c r="C36" s="28" t="s">
        <v>71</v>
      </c>
      <c r="D36" s="28" t="s">
        <v>180</v>
      </c>
      <c r="E36" s="30" t="s">
        <v>93</v>
      </c>
      <c r="F36" s="31">
        <f t="shared" si="0"/>
        <v>230.94010767585033</v>
      </c>
      <c r="G36" s="28">
        <v>2</v>
      </c>
      <c r="H36" s="32">
        <v>0.5</v>
      </c>
      <c r="I36" s="28">
        <f t="shared" si="9"/>
        <v>1</v>
      </c>
      <c r="J36" s="28">
        <v>0.95</v>
      </c>
      <c r="K36" s="33">
        <f t="shared" si="10"/>
        <v>9.1160568819414589</v>
      </c>
      <c r="L36" s="28">
        <v>16</v>
      </c>
      <c r="M36" s="28" t="s">
        <v>25</v>
      </c>
      <c r="N36" s="28">
        <v>23</v>
      </c>
      <c r="O36" s="28" t="s">
        <v>88</v>
      </c>
      <c r="P36" s="30" t="s">
        <v>189</v>
      </c>
      <c r="Q36" s="28">
        <f t="shared" si="11"/>
        <v>2.5</v>
      </c>
      <c r="R36" s="39">
        <f t="shared" si="12"/>
        <v>0.32868410517886321</v>
      </c>
      <c r="S36" s="37">
        <f t="shared" si="13"/>
        <v>0.32868410517886321</v>
      </c>
    </row>
    <row r="37" spans="1:19" s="40" customFormat="1" x14ac:dyDescent="0.25">
      <c r="A37" s="28" t="s">
        <v>143</v>
      </c>
      <c r="B37" s="36" t="s">
        <v>244</v>
      </c>
      <c r="C37" s="28" t="s">
        <v>71</v>
      </c>
      <c r="D37" s="28" t="s">
        <v>181</v>
      </c>
      <c r="E37" s="30" t="s">
        <v>93</v>
      </c>
      <c r="F37" s="31">
        <f t="shared" si="0"/>
        <v>230.94010767585033</v>
      </c>
      <c r="G37" s="28">
        <v>2</v>
      </c>
      <c r="H37" s="32">
        <v>0.5</v>
      </c>
      <c r="I37" s="28">
        <f t="shared" si="9"/>
        <v>1</v>
      </c>
      <c r="J37" s="28">
        <v>0.95</v>
      </c>
      <c r="K37" s="33">
        <f t="shared" si="10"/>
        <v>9.1160568819414589</v>
      </c>
      <c r="L37" s="28">
        <v>16</v>
      </c>
      <c r="M37" s="28" t="s">
        <v>25</v>
      </c>
      <c r="N37" s="28">
        <v>23</v>
      </c>
      <c r="O37" s="28" t="s">
        <v>88</v>
      </c>
      <c r="P37" s="30" t="s">
        <v>189</v>
      </c>
      <c r="Q37" s="28">
        <f t="shared" si="11"/>
        <v>2.5</v>
      </c>
      <c r="R37" s="39">
        <f t="shared" si="12"/>
        <v>0.32868410517886321</v>
      </c>
      <c r="S37" s="37">
        <f t="shared" si="13"/>
        <v>0.32868410517886321</v>
      </c>
    </row>
    <row r="38" spans="1:19" s="40" customFormat="1" x14ac:dyDescent="0.25">
      <c r="A38" s="28"/>
      <c r="B38" s="36"/>
      <c r="C38" s="28"/>
      <c r="D38" s="28"/>
      <c r="E38" s="30"/>
      <c r="F38" s="31"/>
      <c r="G38" s="28"/>
      <c r="H38" s="32"/>
      <c r="I38" s="28"/>
      <c r="J38" s="28"/>
      <c r="K38" s="33"/>
      <c r="L38" s="28"/>
      <c r="M38" s="28"/>
      <c r="N38" s="28"/>
      <c r="O38" s="28"/>
      <c r="P38" s="30"/>
      <c r="Q38" s="28"/>
      <c r="R38" s="39"/>
      <c r="S38" s="37"/>
    </row>
    <row r="39" spans="1:19" s="40" customFormat="1" x14ac:dyDescent="0.25">
      <c r="A39" s="28" t="s">
        <v>143</v>
      </c>
      <c r="B39" s="36" t="s">
        <v>188</v>
      </c>
      <c r="C39" s="28" t="s">
        <v>71</v>
      </c>
      <c r="D39" s="28" t="s">
        <v>245</v>
      </c>
      <c r="E39" s="30" t="s">
        <v>246</v>
      </c>
      <c r="F39" s="31">
        <f t="shared" si="0"/>
        <v>230.94010767585033</v>
      </c>
      <c r="G39" s="28">
        <v>0.05</v>
      </c>
      <c r="H39" s="32">
        <v>0.4</v>
      </c>
      <c r="I39" s="28">
        <f t="shared" ref="I39" si="24">G39*H39</f>
        <v>2.0000000000000004E-2</v>
      </c>
      <c r="J39" s="28">
        <v>0.95</v>
      </c>
      <c r="K39" s="33">
        <f t="shared" ref="K39" si="25">IF(F39=400,(G39*1000)/(F39*SQRT(3)*J39),(G39*1000)/(F39*J39))</f>
        <v>0.22790142204853647</v>
      </c>
      <c r="L39" s="28">
        <v>6</v>
      </c>
      <c r="M39" s="28" t="s">
        <v>25</v>
      </c>
      <c r="N39" s="28">
        <v>23</v>
      </c>
      <c r="O39" s="28" t="s">
        <v>88</v>
      </c>
      <c r="P39" s="30" t="s">
        <v>247</v>
      </c>
      <c r="Q39" s="28">
        <f t="shared" ref="Q39" si="26">IF(F39=400,3.5,2.5)</f>
        <v>2.5</v>
      </c>
      <c r="R39" s="39"/>
      <c r="S39" s="37"/>
    </row>
    <row r="40" spans="1:19" s="35" customFormat="1" x14ac:dyDescent="0.25">
      <c r="A40" s="28"/>
      <c r="B40" s="36"/>
      <c r="C40" s="28"/>
      <c r="D40" s="28"/>
      <c r="E40" s="30"/>
      <c r="F40" s="31"/>
      <c r="G40" s="28"/>
      <c r="H40" s="32"/>
      <c r="I40" s="28"/>
      <c r="J40" s="28"/>
      <c r="K40" s="33"/>
      <c r="L40" s="28"/>
      <c r="M40" s="28"/>
      <c r="N40" s="28"/>
      <c r="O40" s="28"/>
      <c r="P40" s="30"/>
      <c r="Q40" s="28"/>
      <c r="R40" s="34"/>
      <c r="S40" s="28"/>
    </row>
    <row r="41" spans="1:19" s="35" customFormat="1" x14ac:dyDescent="0.25">
      <c r="A41" s="28" t="s">
        <v>143</v>
      </c>
      <c r="B41" s="36" t="s">
        <v>165</v>
      </c>
      <c r="C41" s="28" t="s">
        <v>71</v>
      </c>
      <c r="D41" s="28" t="s">
        <v>193</v>
      </c>
      <c r="E41" s="30" t="s">
        <v>194</v>
      </c>
      <c r="F41" s="31">
        <v>400</v>
      </c>
      <c r="G41" s="28">
        <v>5</v>
      </c>
      <c r="H41" s="32">
        <v>0.6</v>
      </c>
      <c r="I41" s="28">
        <f t="shared" ref="I41" si="27">G41*H41</f>
        <v>3</v>
      </c>
      <c r="J41" s="28">
        <v>0.95</v>
      </c>
      <c r="K41" s="33">
        <f t="shared" ref="K41:K48" si="28">IF(F41=400,(G41*1000)/(F41*SQRT(3)*J41),(G41*1000)/(F41*J41))</f>
        <v>7.59671406828455</v>
      </c>
      <c r="L41" s="28">
        <v>16</v>
      </c>
      <c r="M41" s="28" t="s">
        <v>25</v>
      </c>
      <c r="N41" s="28">
        <v>10</v>
      </c>
      <c r="O41" s="28" t="s">
        <v>27</v>
      </c>
      <c r="P41" s="30"/>
      <c r="Q41" s="28">
        <f t="shared" ref="Q41" si="29">IF(F41=400,3.5,1.5)</f>
        <v>3.5</v>
      </c>
      <c r="R41" s="34">
        <f t="shared" ref="R41:R48" si="30">TAN(ACOS(J41))</f>
        <v>0.32868410517886321</v>
      </c>
      <c r="S41" s="28">
        <f t="shared" ref="S41:S48" si="31">I41*R41</f>
        <v>0.98605231553658967</v>
      </c>
    </row>
    <row r="42" spans="1:19" s="35" customFormat="1" x14ac:dyDescent="0.25">
      <c r="A42" s="28"/>
      <c r="B42" s="36"/>
      <c r="C42" s="28"/>
      <c r="D42" s="28"/>
      <c r="E42" s="30"/>
      <c r="F42" s="31"/>
      <c r="G42" s="28"/>
      <c r="H42" s="32"/>
      <c r="I42" s="28"/>
      <c r="J42" s="28"/>
      <c r="K42" s="33"/>
      <c r="L42" s="28"/>
      <c r="M42" s="28"/>
      <c r="N42" s="28"/>
      <c r="O42" s="28"/>
      <c r="P42" s="30"/>
      <c r="Q42" s="28"/>
      <c r="R42" s="34"/>
      <c r="S42" s="28"/>
    </row>
    <row r="43" spans="1:19" s="40" customFormat="1" x14ac:dyDescent="0.25">
      <c r="A43" s="41" t="s">
        <v>143</v>
      </c>
      <c r="B43" s="47" t="s">
        <v>320</v>
      </c>
      <c r="C43" s="41" t="s">
        <v>71</v>
      </c>
      <c r="D43" s="41" t="s">
        <v>51</v>
      </c>
      <c r="E43" s="43" t="s">
        <v>127</v>
      </c>
      <c r="F43" s="44">
        <f>400/SQRT(3)</f>
        <v>230.94010767585033</v>
      </c>
      <c r="G43" s="41">
        <v>0.51</v>
      </c>
      <c r="H43" s="45">
        <v>0.8</v>
      </c>
      <c r="I43" s="41">
        <f t="shared" ref="I43:I48" si="32">G43*H43</f>
        <v>0.40800000000000003</v>
      </c>
      <c r="J43" s="41">
        <v>0.95</v>
      </c>
      <c r="K43" s="46">
        <f t="shared" si="28"/>
        <v>2.3245945048950722</v>
      </c>
      <c r="L43" s="41">
        <v>10</v>
      </c>
      <c r="M43" s="41" t="s">
        <v>25</v>
      </c>
      <c r="N43" s="41">
        <v>12</v>
      </c>
      <c r="O43" s="41" t="s">
        <v>28</v>
      </c>
      <c r="P43" s="43"/>
      <c r="Q43" s="41">
        <f t="shared" ref="Q43:Q48" si="33">IF(F43=400,3.5,2.5)</f>
        <v>2.5</v>
      </c>
      <c r="R43" s="39">
        <f t="shared" si="30"/>
        <v>0.32868410517886321</v>
      </c>
      <c r="S43" s="37">
        <f t="shared" si="31"/>
        <v>0.13410311491297619</v>
      </c>
    </row>
    <row r="44" spans="1:19" s="40" customFormat="1" ht="60" x14ac:dyDescent="0.25">
      <c r="A44" s="41" t="s">
        <v>143</v>
      </c>
      <c r="B44" s="47" t="s">
        <v>321</v>
      </c>
      <c r="C44" s="41" t="s">
        <v>71</v>
      </c>
      <c r="D44" s="41" t="s">
        <v>52</v>
      </c>
      <c r="E44" s="43" t="s">
        <v>128</v>
      </c>
      <c r="F44" s="44">
        <f t="shared" ref="F44:F53" si="34">400/SQRT(3)</f>
        <v>230.94010767585033</v>
      </c>
      <c r="G44" s="41">
        <v>0.53</v>
      </c>
      <c r="H44" s="45">
        <v>0.8</v>
      </c>
      <c r="I44" s="41">
        <f t="shared" si="32"/>
        <v>0.42400000000000004</v>
      </c>
      <c r="J44" s="41">
        <v>0.95</v>
      </c>
      <c r="K44" s="46">
        <f t="shared" si="28"/>
        <v>2.4157550737144868</v>
      </c>
      <c r="L44" s="41">
        <v>10</v>
      </c>
      <c r="M44" s="41" t="s">
        <v>25</v>
      </c>
      <c r="N44" s="41">
        <v>12</v>
      </c>
      <c r="O44" s="41" t="s">
        <v>28</v>
      </c>
      <c r="P44" s="43"/>
      <c r="Q44" s="41">
        <f t="shared" si="33"/>
        <v>2.5</v>
      </c>
      <c r="R44" s="39">
        <f t="shared" si="30"/>
        <v>0.32868410517886321</v>
      </c>
      <c r="S44" s="37">
        <f t="shared" si="31"/>
        <v>0.139362060595838</v>
      </c>
    </row>
    <row r="45" spans="1:19" s="40" customFormat="1" ht="60" customHeight="1" x14ac:dyDescent="0.25">
      <c r="A45" s="41" t="s">
        <v>143</v>
      </c>
      <c r="B45" s="47" t="s">
        <v>322</v>
      </c>
      <c r="C45" s="41" t="s">
        <v>71</v>
      </c>
      <c r="D45" s="41" t="s">
        <v>53</v>
      </c>
      <c r="E45" s="43" t="s">
        <v>129</v>
      </c>
      <c r="F45" s="44">
        <f t="shared" si="34"/>
        <v>230.94010767585033</v>
      </c>
      <c r="G45" s="41">
        <v>0.53</v>
      </c>
      <c r="H45" s="45">
        <v>0.8</v>
      </c>
      <c r="I45" s="41">
        <f t="shared" si="32"/>
        <v>0.42400000000000004</v>
      </c>
      <c r="J45" s="41">
        <v>0.95</v>
      </c>
      <c r="K45" s="46">
        <f t="shared" si="28"/>
        <v>2.4157550737144868</v>
      </c>
      <c r="L45" s="41">
        <v>10</v>
      </c>
      <c r="M45" s="41" t="s">
        <v>25</v>
      </c>
      <c r="N45" s="41">
        <v>12</v>
      </c>
      <c r="O45" s="41" t="s">
        <v>28</v>
      </c>
      <c r="P45" s="43"/>
      <c r="Q45" s="41">
        <f t="shared" si="33"/>
        <v>2.5</v>
      </c>
      <c r="R45" s="39">
        <f t="shared" si="30"/>
        <v>0.32868410517886321</v>
      </c>
      <c r="S45" s="37">
        <f t="shared" si="31"/>
        <v>0.139362060595838</v>
      </c>
    </row>
    <row r="46" spans="1:19" s="40" customFormat="1" ht="75" x14ac:dyDescent="0.25">
      <c r="A46" s="41" t="s">
        <v>143</v>
      </c>
      <c r="B46" s="47" t="s">
        <v>323</v>
      </c>
      <c r="C46" s="41" t="s">
        <v>71</v>
      </c>
      <c r="D46" s="41" t="s">
        <v>190</v>
      </c>
      <c r="E46" s="43" t="s">
        <v>130</v>
      </c>
      <c r="F46" s="44">
        <f t="shared" si="34"/>
        <v>230.94010767585033</v>
      </c>
      <c r="G46" s="41">
        <v>0.51</v>
      </c>
      <c r="H46" s="45">
        <v>0.8</v>
      </c>
      <c r="I46" s="41">
        <f t="shared" si="32"/>
        <v>0.40800000000000003</v>
      </c>
      <c r="J46" s="41">
        <v>0.95</v>
      </c>
      <c r="K46" s="46">
        <f t="shared" si="28"/>
        <v>2.3245945048950722</v>
      </c>
      <c r="L46" s="41">
        <v>10</v>
      </c>
      <c r="M46" s="41" t="s">
        <v>25</v>
      </c>
      <c r="N46" s="41">
        <v>12</v>
      </c>
      <c r="O46" s="41" t="s">
        <v>28</v>
      </c>
      <c r="P46" s="43"/>
      <c r="Q46" s="41">
        <f t="shared" si="33"/>
        <v>2.5</v>
      </c>
      <c r="R46" s="39">
        <f t="shared" si="30"/>
        <v>0.32868410517886321</v>
      </c>
      <c r="S46" s="37">
        <f t="shared" si="31"/>
        <v>0.13410311491297619</v>
      </c>
    </row>
    <row r="47" spans="1:19" s="40" customFormat="1" ht="30" x14ac:dyDescent="0.25">
      <c r="A47" s="41" t="s">
        <v>143</v>
      </c>
      <c r="B47" s="47" t="s">
        <v>324</v>
      </c>
      <c r="C47" s="41" t="s">
        <v>71</v>
      </c>
      <c r="D47" s="41" t="s">
        <v>191</v>
      </c>
      <c r="E47" s="43" t="s">
        <v>131</v>
      </c>
      <c r="F47" s="44">
        <f t="shared" si="34"/>
        <v>230.94010767585033</v>
      </c>
      <c r="G47" s="41">
        <v>0.4</v>
      </c>
      <c r="H47" s="45">
        <v>0.8</v>
      </c>
      <c r="I47" s="41">
        <f t="shared" si="32"/>
        <v>0.32000000000000006</v>
      </c>
      <c r="J47" s="41">
        <v>0.95</v>
      </c>
      <c r="K47" s="46">
        <f t="shared" si="28"/>
        <v>1.8232113763882918</v>
      </c>
      <c r="L47" s="41">
        <v>10</v>
      </c>
      <c r="M47" s="41" t="s">
        <v>25</v>
      </c>
      <c r="N47" s="41">
        <v>12</v>
      </c>
      <c r="O47" s="41" t="s">
        <v>28</v>
      </c>
      <c r="P47" s="43"/>
      <c r="Q47" s="41">
        <f t="shared" si="33"/>
        <v>2.5</v>
      </c>
      <c r="R47" s="39">
        <f t="shared" si="30"/>
        <v>0.32868410517886321</v>
      </c>
      <c r="S47" s="37">
        <f t="shared" si="31"/>
        <v>0.10517891365723625</v>
      </c>
    </row>
    <row r="48" spans="1:19" s="40" customFormat="1" ht="45" x14ac:dyDescent="0.25">
      <c r="A48" s="41" t="s">
        <v>143</v>
      </c>
      <c r="B48" s="47" t="s">
        <v>325</v>
      </c>
      <c r="C48" s="41" t="s">
        <v>71</v>
      </c>
      <c r="D48" s="41" t="s">
        <v>192</v>
      </c>
      <c r="E48" s="43" t="s">
        <v>132</v>
      </c>
      <c r="F48" s="44">
        <f t="shared" si="34"/>
        <v>230.94010767585033</v>
      </c>
      <c r="G48" s="41">
        <v>0.38</v>
      </c>
      <c r="H48" s="45">
        <v>0.8</v>
      </c>
      <c r="I48" s="41">
        <f t="shared" si="32"/>
        <v>0.30400000000000005</v>
      </c>
      <c r="J48" s="41">
        <v>0.95</v>
      </c>
      <c r="K48" s="46">
        <f t="shared" si="28"/>
        <v>1.7320508075688772</v>
      </c>
      <c r="L48" s="41">
        <v>10</v>
      </c>
      <c r="M48" s="41" t="s">
        <v>25</v>
      </c>
      <c r="N48" s="41">
        <v>12</v>
      </c>
      <c r="O48" s="41" t="s">
        <v>28</v>
      </c>
      <c r="P48" s="43"/>
      <c r="Q48" s="41">
        <f t="shared" si="33"/>
        <v>2.5</v>
      </c>
      <c r="R48" s="39">
        <f t="shared" si="30"/>
        <v>0.32868410517886321</v>
      </c>
      <c r="S48" s="37">
        <f t="shared" si="31"/>
        <v>9.9919967974374427E-2</v>
      </c>
    </row>
    <row r="49" spans="1:19" s="35" customFormat="1" x14ac:dyDescent="0.25">
      <c r="A49" s="28"/>
      <c r="B49" s="29"/>
      <c r="C49" s="28"/>
      <c r="D49" s="28"/>
      <c r="E49" s="30"/>
      <c r="F49" s="31"/>
      <c r="G49" s="28"/>
      <c r="H49" s="32"/>
      <c r="I49" s="28"/>
      <c r="J49" s="28"/>
      <c r="K49" s="33"/>
      <c r="L49" s="28"/>
      <c r="M49" s="28"/>
      <c r="N49" s="28"/>
      <c r="O49" s="28"/>
      <c r="P49" s="30"/>
      <c r="Q49" s="28"/>
      <c r="R49" s="34"/>
      <c r="S49" s="28"/>
    </row>
    <row r="50" spans="1:19" s="35" customFormat="1" x14ac:dyDescent="0.25">
      <c r="A50" s="28" t="s">
        <v>143</v>
      </c>
      <c r="B50" s="29" t="s">
        <v>201</v>
      </c>
      <c r="C50" s="28" t="s">
        <v>71</v>
      </c>
      <c r="D50" s="28" t="s">
        <v>40</v>
      </c>
      <c r="E50" s="30" t="s">
        <v>197</v>
      </c>
      <c r="F50" s="31">
        <f t="shared" si="34"/>
        <v>230.94010767585033</v>
      </c>
      <c r="G50" s="28">
        <v>0.35</v>
      </c>
      <c r="H50" s="32">
        <v>0.6</v>
      </c>
      <c r="I50" s="28">
        <f t="shared" ref="I50:I52" si="35">G50*H50</f>
        <v>0.21</v>
      </c>
      <c r="J50" s="28">
        <v>0.95</v>
      </c>
      <c r="K50" s="33">
        <f t="shared" ref="K50:K52" si="36">IF(F50=400,(G50*1000)/(F50*SQRT(3)*J50),(G50*1000)/(F50*J50))</f>
        <v>1.5953099543397553</v>
      </c>
      <c r="L50" s="28">
        <v>10</v>
      </c>
      <c r="M50" s="28" t="s">
        <v>25</v>
      </c>
      <c r="N50" s="28">
        <v>12</v>
      </c>
      <c r="O50" s="28" t="s">
        <v>28</v>
      </c>
      <c r="P50" s="30"/>
      <c r="Q50" s="28">
        <f t="shared" ref="Q50:Q52" si="37">IF(F50=400,3.5,2.5)</f>
        <v>2.5</v>
      </c>
      <c r="R50" s="34">
        <f t="shared" ref="R50:R52" si="38">TAN(ACOS(J50))</f>
        <v>0.32868410517886321</v>
      </c>
      <c r="S50" s="28">
        <f t="shared" ref="S50:S52" si="39">I50*R50</f>
        <v>6.9023662087561277E-2</v>
      </c>
    </row>
    <row r="51" spans="1:19" s="35" customFormat="1" ht="45" x14ac:dyDescent="0.25">
      <c r="A51" s="28" t="s">
        <v>143</v>
      </c>
      <c r="B51" s="29" t="s">
        <v>202</v>
      </c>
      <c r="C51" s="28" t="s">
        <v>71</v>
      </c>
      <c r="D51" s="28" t="s">
        <v>41</v>
      </c>
      <c r="E51" s="30" t="s">
        <v>198</v>
      </c>
      <c r="F51" s="31">
        <f t="shared" si="34"/>
        <v>230.94010767585033</v>
      </c>
      <c r="G51" s="28">
        <v>0.3</v>
      </c>
      <c r="H51" s="32">
        <v>0.6</v>
      </c>
      <c r="I51" s="28">
        <f t="shared" si="35"/>
        <v>0.18</v>
      </c>
      <c r="J51" s="28">
        <v>0.95</v>
      </c>
      <c r="K51" s="33">
        <f t="shared" si="36"/>
        <v>1.3674085322912188</v>
      </c>
      <c r="L51" s="28">
        <v>10</v>
      </c>
      <c r="M51" s="28" t="s">
        <v>25</v>
      </c>
      <c r="N51" s="28">
        <v>12</v>
      </c>
      <c r="O51" s="28" t="s">
        <v>28</v>
      </c>
      <c r="P51" s="30"/>
      <c r="Q51" s="28">
        <f t="shared" si="37"/>
        <v>2.5</v>
      </c>
      <c r="R51" s="34">
        <f t="shared" si="38"/>
        <v>0.32868410517886321</v>
      </c>
      <c r="S51" s="28">
        <f t="shared" si="39"/>
        <v>5.9163138932195374E-2</v>
      </c>
    </row>
    <row r="52" spans="1:19" s="35" customFormat="1" ht="45" x14ac:dyDescent="0.25">
      <c r="A52" s="28" t="s">
        <v>143</v>
      </c>
      <c r="B52" s="29" t="s">
        <v>203</v>
      </c>
      <c r="C52" s="28" t="s">
        <v>71</v>
      </c>
      <c r="D52" s="28" t="s">
        <v>195</v>
      </c>
      <c r="E52" s="30" t="s">
        <v>199</v>
      </c>
      <c r="F52" s="31">
        <f t="shared" si="34"/>
        <v>230.94010767585033</v>
      </c>
      <c r="G52" s="28">
        <v>0.35</v>
      </c>
      <c r="H52" s="32">
        <v>0.6</v>
      </c>
      <c r="I52" s="28">
        <f t="shared" si="35"/>
        <v>0.21</v>
      </c>
      <c r="J52" s="28">
        <v>0.95</v>
      </c>
      <c r="K52" s="33">
        <f t="shared" si="36"/>
        <v>1.5953099543397553</v>
      </c>
      <c r="L52" s="28">
        <v>10</v>
      </c>
      <c r="M52" s="28" t="s">
        <v>25</v>
      </c>
      <c r="N52" s="28">
        <v>12</v>
      </c>
      <c r="O52" s="28" t="s">
        <v>28</v>
      </c>
      <c r="P52" s="30"/>
      <c r="Q52" s="28">
        <f t="shared" si="37"/>
        <v>2.5</v>
      </c>
      <c r="R52" s="34">
        <f t="shared" si="38"/>
        <v>0.32868410517886321</v>
      </c>
      <c r="S52" s="28">
        <f t="shared" si="39"/>
        <v>6.9023662087561277E-2</v>
      </c>
    </row>
    <row r="53" spans="1:19" s="35" customFormat="1" ht="45" x14ac:dyDescent="0.25">
      <c r="A53" s="28" t="s">
        <v>143</v>
      </c>
      <c r="B53" s="29" t="s">
        <v>204</v>
      </c>
      <c r="C53" s="28" t="s">
        <v>71</v>
      </c>
      <c r="D53" s="28" t="s">
        <v>196</v>
      </c>
      <c r="E53" s="30" t="s">
        <v>200</v>
      </c>
      <c r="F53" s="31">
        <f t="shared" si="34"/>
        <v>230.94010767585033</v>
      </c>
      <c r="G53" s="28">
        <v>0.1</v>
      </c>
      <c r="H53" s="32">
        <v>0.6</v>
      </c>
      <c r="I53" s="28">
        <f t="shared" ref="I53" si="40">G53*H53</f>
        <v>0.06</v>
      </c>
      <c r="J53" s="28">
        <v>0.95</v>
      </c>
      <c r="K53" s="33">
        <f t="shared" ref="K53" si="41">IF(F53=400,(G53*1000)/(F53*SQRT(3)*J53),(G53*1000)/(F53*J53))</f>
        <v>0.45580284409707295</v>
      </c>
      <c r="L53" s="28">
        <v>10</v>
      </c>
      <c r="M53" s="28" t="s">
        <v>25</v>
      </c>
      <c r="N53" s="28">
        <v>12</v>
      </c>
      <c r="O53" s="28" t="s">
        <v>28</v>
      </c>
      <c r="P53" s="30"/>
      <c r="Q53" s="28">
        <f t="shared" ref="Q53" si="42">IF(F53=400,3.5,2.5)</f>
        <v>2.5</v>
      </c>
      <c r="R53" s="34">
        <f t="shared" ref="R53" si="43">TAN(ACOS(J53))</f>
        <v>0.32868410517886321</v>
      </c>
      <c r="S53" s="28">
        <f t="shared" ref="S53" si="44">I53*R53</f>
        <v>1.972104631073179E-2</v>
      </c>
    </row>
  </sheetData>
  <mergeCells count="7">
    <mergeCell ref="Q1:Q2"/>
    <mergeCell ref="A1:A2"/>
    <mergeCell ref="B1:B2"/>
    <mergeCell ref="C1:C2"/>
    <mergeCell ref="D1:D2"/>
    <mergeCell ref="E1:E2"/>
    <mergeCell ref="L1:M1"/>
  </mergeCells>
  <phoneticPr fontId="4" type="noConversion"/>
  <pageMargins left="0.25" right="0.25" top="0.75" bottom="0.75" header="0.3" footer="0.3"/>
  <pageSetup paperSize="9" scale="8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D496F-CD6C-4669-9D0A-3DE72234A723}">
  <sheetPr>
    <pageSetUpPr fitToPage="1"/>
  </sheetPr>
  <dimension ref="A1:S33"/>
  <sheetViews>
    <sheetView zoomScale="80" zoomScaleNormal="80" workbookViewId="0">
      <selection activeCell="J11" sqref="J11"/>
    </sheetView>
  </sheetViews>
  <sheetFormatPr defaultRowHeight="15" x14ac:dyDescent="0.25"/>
  <cols>
    <col min="1" max="1" width="9.140625" style="1"/>
    <col min="2" max="2" width="11.7109375" style="5" customWidth="1"/>
    <col min="3" max="4" width="9.140625" style="1"/>
    <col min="5" max="5" width="24" style="7" customWidth="1"/>
    <col min="6" max="6" width="9.140625" style="9"/>
    <col min="7" max="7" width="9.140625" style="1"/>
    <col min="8" max="8" width="9.140625" style="4" customWidth="1"/>
    <col min="9" max="9" width="9.140625" style="1"/>
    <col min="10" max="11" width="10.5703125" style="1" customWidth="1"/>
    <col min="12" max="13" width="9.140625" style="1"/>
    <col min="14" max="14" width="0" style="1" hidden="1" customWidth="1"/>
    <col min="15" max="15" width="13.85546875" style="1" hidden="1" customWidth="1"/>
    <col min="16" max="16" width="25.28515625" style="7" customWidth="1"/>
    <col min="17" max="17" width="9.28515625" style="1" customWidth="1"/>
    <col min="18" max="18" width="9.28515625" style="25" hidden="1" customWidth="1"/>
    <col min="19" max="19" width="9.28515625" style="1" hidden="1" customWidth="1"/>
    <col min="20" max="20" width="9.28515625" style="1" customWidth="1"/>
    <col min="21" max="16384" width="9.140625" style="1"/>
  </cols>
  <sheetData>
    <row r="1" spans="1:19" x14ac:dyDescent="0.25">
      <c r="A1" s="149" t="s">
        <v>0</v>
      </c>
      <c r="B1" s="150" t="s">
        <v>31</v>
      </c>
      <c r="C1" s="147" t="s">
        <v>1</v>
      </c>
      <c r="D1" s="147" t="s">
        <v>2</v>
      </c>
      <c r="E1" s="152" t="s">
        <v>3</v>
      </c>
      <c r="F1" s="8" t="s">
        <v>4</v>
      </c>
      <c r="G1" s="2" t="s">
        <v>5</v>
      </c>
      <c r="H1" s="3" t="s">
        <v>6</v>
      </c>
      <c r="I1" s="2" t="s">
        <v>7</v>
      </c>
      <c r="J1" s="2" t="s">
        <v>8</v>
      </c>
      <c r="K1" s="2" t="s">
        <v>23</v>
      </c>
      <c r="L1" s="148" t="s">
        <v>9</v>
      </c>
      <c r="M1" s="148"/>
      <c r="N1" s="2" t="s">
        <v>10</v>
      </c>
      <c r="O1" s="2" t="s">
        <v>13</v>
      </c>
      <c r="P1" s="6" t="s">
        <v>14</v>
      </c>
      <c r="Q1" s="147" t="s">
        <v>19</v>
      </c>
      <c r="R1" s="23" t="s">
        <v>20</v>
      </c>
      <c r="S1" s="2" t="s">
        <v>21</v>
      </c>
    </row>
    <row r="2" spans="1:19" x14ac:dyDescent="0.25">
      <c r="A2" s="149"/>
      <c r="B2" s="151"/>
      <c r="C2" s="147"/>
      <c r="D2" s="147"/>
      <c r="E2" s="152"/>
      <c r="F2" s="8" t="s">
        <v>11</v>
      </c>
      <c r="G2" s="2" t="s">
        <v>15</v>
      </c>
      <c r="H2" s="3" t="s">
        <v>12</v>
      </c>
      <c r="I2" s="2" t="s">
        <v>15</v>
      </c>
      <c r="J2" s="2" t="s">
        <v>12</v>
      </c>
      <c r="K2" s="2" t="s">
        <v>16</v>
      </c>
      <c r="L2" s="2" t="s">
        <v>16</v>
      </c>
      <c r="M2" s="2" t="s">
        <v>17</v>
      </c>
      <c r="N2" s="2" t="s">
        <v>18</v>
      </c>
      <c r="O2" s="2" t="s">
        <v>12</v>
      </c>
      <c r="P2" s="6" t="s">
        <v>12</v>
      </c>
      <c r="Q2" s="147"/>
      <c r="R2" s="23" t="s">
        <v>12</v>
      </c>
      <c r="S2" s="2" t="s">
        <v>22</v>
      </c>
    </row>
    <row r="4" spans="1:19" x14ac:dyDescent="0.25">
      <c r="A4" s="27" t="s">
        <v>69</v>
      </c>
      <c r="B4" s="27" t="s">
        <v>70</v>
      </c>
      <c r="C4" s="11" t="s">
        <v>231</v>
      </c>
      <c r="D4" s="11" t="s">
        <v>60</v>
      </c>
      <c r="E4" s="12" t="s">
        <v>205</v>
      </c>
      <c r="F4" s="13">
        <v>400</v>
      </c>
      <c r="G4" s="11">
        <f>SUM(G6:G14)</f>
        <v>154.49</v>
      </c>
      <c r="H4" s="14">
        <f>I4/G4</f>
        <v>0.54962780762508889</v>
      </c>
      <c r="I4" s="13">
        <f>SUM(I6:I14)</f>
        <v>84.911999999999992</v>
      </c>
      <c r="J4" s="15">
        <f>COS(ATAN(R4))</f>
        <v>0.9468409783119377</v>
      </c>
      <c r="K4" s="16">
        <f>IF(F4=400,(G4*H4*1000)/(F4*SQRT(3)*J4),(G4*H4*1000)/(F4*J4))</f>
        <v>129.44086488744708</v>
      </c>
      <c r="L4" s="11">
        <v>160</v>
      </c>
      <c r="M4" s="11" t="s">
        <v>25</v>
      </c>
      <c r="N4" s="11"/>
      <c r="O4" s="11"/>
      <c r="P4" s="12" t="str">
        <f>CONCATENATE("min. velikost: ",ROUNDUP(Q4*1.5,-1)," modulů")</f>
        <v>min. velikost: 110 modulů</v>
      </c>
      <c r="Q4" s="11">
        <f>SUM(Q6:Q14)</f>
        <v>67.5</v>
      </c>
      <c r="R4" s="24">
        <f>S4/I4</f>
        <v>0.33976347035294274</v>
      </c>
      <c r="S4" s="11">
        <f>SUM(S6:S14)</f>
        <v>28.849995794609072</v>
      </c>
    </row>
    <row r="5" spans="1:19" x14ac:dyDescent="0.25">
      <c r="K5" s="10"/>
    </row>
    <row r="6" spans="1:19" s="35" customFormat="1" x14ac:dyDescent="0.25">
      <c r="A6" s="28" t="s">
        <v>69</v>
      </c>
      <c r="B6" s="29" t="s">
        <v>144</v>
      </c>
      <c r="C6" s="28" t="s">
        <v>60</v>
      </c>
      <c r="D6" s="28" t="s">
        <v>30</v>
      </c>
      <c r="E6" s="30" t="s">
        <v>208</v>
      </c>
      <c r="F6" s="31">
        <v>400</v>
      </c>
      <c r="G6" s="28">
        <f>'1R1'!G4</f>
        <v>55.35</v>
      </c>
      <c r="H6" s="32">
        <f>'1R1'!H4</f>
        <v>0.65582655826558256</v>
      </c>
      <c r="I6" s="33">
        <f>'1R1'!I4</f>
        <v>36.299999999999997</v>
      </c>
      <c r="J6" s="54">
        <f>'1R1'!J4</f>
        <v>0.94249843257499533</v>
      </c>
      <c r="K6" s="33">
        <f>IF(F6=400,(G6*H6*1000)/(F6*SQRT(3)*J6),(G6*H6*1000)/(F6*J6))</f>
        <v>55.591113065102597</v>
      </c>
      <c r="L6" s="28">
        <v>63</v>
      </c>
      <c r="M6" s="28" t="s">
        <v>25</v>
      </c>
      <c r="N6" s="28">
        <v>15</v>
      </c>
      <c r="O6" s="28" t="s">
        <v>26</v>
      </c>
      <c r="P6" s="30"/>
      <c r="Q6" s="28">
        <v>20</v>
      </c>
      <c r="R6" s="34">
        <f>TAN(ACOS(J6))</f>
        <v>0.35460066318606542</v>
      </c>
      <c r="S6" s="28">
        <f>I6*R6</f>
        <v>12.872004073654173</v>
      </c>
    </row>
    <row r="7" spans="1:19" s="35" customFormat="1" x14ac:dyDescent="0.25">
      <c r="A7" s="28"/>
      <c r="B7" s="29"/>
      <c r="C7" s="28"/>
      <c r="D7" s="28"/>
      <c r="E7" s="30"/>
      <c r="F7" s="31"/>
      <c r="G7" s="28"/>
      <c r="H7" s="32"/>
      <c r="I7" s="33"/>
      <c r="J7" s="28"/>
      <c r="K7" s="33"/>
      <c r="L7" s="28"/>
      <c r="M7" s="28"/>
      <c r="N7" s="28"/>
      <c r="O7" s="28"/>
      <c r="P7" s="30"/>
      <c r="Q7" s="28"/>
      <c r="R7" s="34"/>
      <c r="S7" s="28"/>
    </row>
    <row r="8" spans="1:19" s="35" customFormat="1" x14ac:dyDescent="0.25">
      <c r="A8" s="28" t="s">
        <v>69</v>
      </c>
      <c r="B8" s="36" t="s">
        <v>121</v>
      </c>
      <c r="C8" s="28" t="s">
        <v>60</v>
      </c>
      <c r="D8" s="28" t="s">
        <v>71</v>
      </c>
      <c r="E8" s="30" t="s">
        <v>206</v>
      </c>
      <c r="F8" s="31">
        <v>400</v>
      </c>
      <c r="G8" s="28">
        <f>'1R2'!G4</f>
        <v>53.13</v>
      </c>
      <c r="H8" s="32">
        <f>'1R2'!H4</f>
        <v>0.4233766233766233</v>
      </c>
      <c r="I8" s="33">
        <f>'1R2'!I4</f>
        <v>22.493999999999996</v>
      </c>
      <c r="J8" s="28">
        <v>0.95</v>
      </c>
      <c r="K8" s="33">
        <f>IF(F8=400,(G8*H8*1000)/(F8*SQRT(3)*J8),(G8*H8*1000)/(F8*J8))</f>
        <v>34.176097250398527</v>
      </c>
      <c r="L8" s="28">
        <v>40</v>
      </c>
      <c r="M8" s="28" t="s">
        <v>25</v>
      </c>
      <c r="N8" s="28">
        <v>15</v>
      </c>
      <c r="O8" s="28" t="s">
        <v>26</v>
      </c>
      <c r="P8" s="30"/>
      <c r="Q8" s="28">
        <v>20</v>
      </c>
      <c r="R8" s="34">
        <f>TAN(ACOS(J8))</f>
        <v>0.32868410517886321</v>
      </c>
      <c r="S8" s="28">
        <f>I8*R8</f>
        <v>7.3934202618933478</v>
      </c>
    </row>
    <row r="9" spans="1:19" s="35" customFormat="1" x14ac:dyDescent="0.25">
      <c r="A9" s="28"/>
      <c r="B9" s="36"/>
      <c r="C9" s="28"/>
      <c r="D9" s="28"/>
      <c r="E9" s="30"/>
      <c r="F9" s="31"/>
      <c r="G9" s="28"/>
      <c r="H9" s="32"/>
      <c r="I9" s="33"/>
      <c r="J9" s="28"/>
      <c r="K9" s="33"/>
      <c r="L9" s="28"/>
      <c r="M9" s="28"/>
      <c r="N9" s="28"/>
      <c r="O9" s="28"/>
      <c r="P9" s="30"/>
      <c r="Q9" s="28"/>
      <c r="R9" s="34"/>
      <c r="S9" s="28"/>
    </row>
    <row r="10" spans="1:19" s="35" customFormat="1" x14ac:dyDescent="0.25">
      <c r="A10" s="28" t="s">
        <v>143</v>
      </c>
      <c r="B10" s="36" t="s">
        <v>160</v>
      </c>
      <c r="C10" s="28" t="s">
        <v>60</v>
      </c>
      <c r="D10" s="28" t="s">
        <v>72</v>
      </c>
      <c r="E10" s="30" t="s">
        <v>207</v>
      </c>
      <c r="F10" s="31">
        <v>400</v>
      </c>
      <c r="G10" s="28">
        <f>'1R3'!G4</f>
        <v>45.01</v>
      </c>
      <c r="H10" s="32">
        <f>'1R3'!H4</f>
        <v>0.56916240835369913</v>
      </c>
      <c r="I10" s="33">
        <f t="shared" ref="I10:I14" si="0">G10*H10</f>
        <v>25.617999999999999</v>
      </c>
      <c r="J10" s="28">
        <v>0.95</v>
      </c>
      <c r="K10" s="33">
        <f>IF(F10=400,(G10*H10*1000)/(F10*SQRT(3)*J10),(G10*H10*1000)/(F10*J10))</f>
        <v>38.922524200262721</v>
      </c>
      <c r="L10" s="28">
        <v>40</v>
      </c>
      <c r="M10" s="28" t="s">
        <v>25</v>
      </c>
      <c r="N10" s="28">
        <v>16</v>
      </c>
      <c r="O10" s="28" t="s">
        <v>74</v>
      </c>
      <c r="P10" s="30"/>
      <c r="Q10" s="28">
        <v>20</v>
      </c>
      <c r="R10" s="34">
        <f t="shared" ref="R10:R14" si="1">TAN(ACOS(J10))</f>
        <v>0.32868410517886321</v>
      </c>
      <c r="S10" s="28">
        <f t="shared" ref="S10:S14" si="2">I10*R10</f>
        <v>8.4202294064721173</v>
      </c>
    </row>
    <row r="11" spans="1:19" s="35" customFormat="1" x14ac:dyDescent="0.25">
      <c r="A11" s="28"/>
      <c r="B11" s="36"/>
      <c r="C11" s="28"/>
      <c r="D11" s="28"/>
      <c r="E11" s="30"/>
      <c r="F11" s="31"/>
      <c r="G11" s="28"/>
      <c r="H11" s="32"/>
      <c r="I11" s="33"/>
      <c r="J11" s="28"/>
      <c r="K11" s="33"/>
      <c r="L11" s="28"/>
      <c r="M11" s="28"/>
      <c r="N11" s="28"/>
      <c r="O11" s="28"/>
      <c r="P11" s="30"/>
      <c r="Q11" s="28"/>
      <c r="R11" s="34"/>
      <c r="S11" s="28"/>
    </row>
    <row r="12" spans="1:19" s="35" customFormat="1" x14ac:dyDescent="0.25">
      <c r="A12" s="28" t="s">
        <v>69</v>
      </c>
      <c r="B12" s="36" t="s">
        <v>137</v>
      </c>
      <c r="C12" s="28" t="s">
        <v>60</v>
      </c>
      <c r="D12" s="28" t="s">
        <v>209</v>
      </c>
      <c r="E12" s="30" t="s">
        <v>212</v>
      </c>
      <c r="F12" s="31">
        <f t="shared" ref="F12:F14" si="3">400/SQRT(3)</f>
        <v>230.94010767585033</v>
      </c>
      <c r="G12" s="28">
        <v>0.25</v>
      </c>
      <c r="H12" s="32">
        <v>0.5</v>
      </c>
      <c r="I12" s="33">
        <f t="shared" si="0"/>
        <v>0.125</v>
      </c>
      <c r="J12" s="28">
        <v>0.95</v>
      </c>
      <c r="K12" s="33">
        <f t="shared" ref="K12:K14" si="4">IF(F12=400,(G12*1000)/(F12*SQRT(3)*J12),(G12*1000)/(F12*J12))</f>
        <v>1.1395071102426824</v>
      </c>
      <c r="L12" s="28">
        <v>10</v>
      </c>
      <c r="M12" s="28" t="s">
        <v>25</v>
      </c>
      <c r="N12" s="28">
        <v>17</v>
      </c>
      <c r="O12" s="28" t="s">
        <v>76</v>
      </c>
      <c r="P12" s="30"/>
      <c r="Q12" s="28">
        <f t="shared" ref="Q12:Q14" si="5">IF(F12=400,3.5,2.5)</f>
        <v>2.5</v>
      </c>
      <c r="R12" s="34">
        <f t="shared" si="1"/>
        <v>0.32868410517886321</v>
      </c>
      <c r="S12" s="28">
        <f t="shared" si="2"/>
        <v>4.1085513147357901E-2</v>
      </c>
    </row>
    <row r="13" spans="1:19" s="35" customFormat="1" x14ac:dyDescent="0.25">
      <c r="A13" s="28" t="s">
        <v>69</v>
      </c>
      <c r="B13" s="36" t="s">
        <v>137</v>
      </c>
      <c r="C13" s="28" t="s">
        <v>60</v>
      </c>
      <c r="D13" s="28" t="s">
        <v>210</v>
      </c>
      <c r="E13" s="30" t="s">
        <v>213</v>
      </c>
      <c r="F13" s="31">
        <f t="shared" si="3"/>
        <v>230.94010767585033</v>
      </c>
      <c r="G13" s="28">
        <v>0.25</v>
      </c>
      <c r="H13" s="32">
        <v>0.5</v>
      </c>
      <c r="I13" s="33">
        <f t="shared" si="0"/>
        <v>0.125</v>
      </c>
      <c r="J13" s="28">
        <v>0.95</v>
      </c>
      <c r="K13" s="33">
        <f t="shared" si="4"/>
        <v>1.1395071102426824</v>
      </c>
      <c r="L13" s="28">
        <v>10</v>
      </c>
      <c r="M13" s="28" t="s">
        <v>25</v>
      </c>
      <c r="N13" s="28">
        <v>18</v>
      </c>
      <c r="O13" s="28" t="s">
        <v>78</v>
      </c>
      <c r="P13" s="30"/>
      <c r="Q13" s="28">
        <f t="shared" si="5"/>
        <v>2.5</v>
      </c>
      <c r="R13" s="34">
        <f t="shared" si="1"/>
        <v>0.32868410517886321</v>
      </c>
      <c r="S13" s="28">
        <f t="shared" si="2"/>
        <v>4.1085513147357901E-2</v>
      </c>
    </row>
    <row r="14" spans="1:19" s="35" customFormat="1" x14ac:dyDescent="0.25">
      <c r="A14" s="28" t="s">
        <v>69</v>
      </c>
      <c r="B14" s="29" t="s">
        <v>144</v>
      </c>
      <c r="C14" s="28" t="s">
        <v>60</v>
      </c>
      <c r="D14" s="28" t="s">
        <v>211</v>
      </c>
      <c r="E14" s="30" t="s">
        <v>214</v>
      </c>
      <c r="F14" s="31">
        <f t="shared" si="3"/>
        <v>230.94010767585033</v>
      </c>
      <c r="G14" s="28">
        <v>0.5</v>
      </c>
      <c r="H14" s="32">
        <v>0.5</v>
      </c>
      <c r="I14" s="33">
        <f t="shared" si="0"/>
        <v>0.25</v>
      </c>
      <c r="J14" s="28">
        <v>0.95</v>
      </c>
      <c r="K14" s="33">
        <f t="shared" si="4"/>
        <v>2.2790142204853647</v>
      </c>
      <c r="L14" s="28">
        <v>10</v>
      </c>
      <c r="M14" s="28" t="s">
        <v>25</v>
      </c>
      <c r="N14" s="28">
        <v>18</v>
      </c>
      <c r="O14" s="28" t="s">
        <v>78</v>
      </c>
      <c r="P14" s="30"/>
      <c r="Q14" s="28">
        <f t="shared" si="5"/>
        <v>2.5</v>
      </c>
      <c r="R14" s="34">
        <f t="shared" si="1"/>
        <v>0.32868410517886321</v>
      </c>
      <c r="S14" s="28">
        <f t="shared" si="2"/>
        <v>8.2171026294715802E-2</v>
      </c>
    </row>
    <row r="18" ht="30" customHeight="1" x14ac:dyDescent="0.25"/>
    <row r="33" spans="10:10" x14ac:dyDescent="0.25">
      <c r="J33" s="1" t="s">
        <v>329</v>
      </c>
    </row>
  </sheetData>
  <mergeCells count="7">
    <mergeCell ref="Q1:Q2"/>
    <mergeCell ref="A1:A2"/>
    <mergeCell ref="B1:B2"/>
    <mergeCell ref="C1:C2"/>
    <mergeCell ref="D1:D2"/>
    <mergeCell ref="E1:E2"/>
    <mergeCell ref="L1:M1"/>
  </mergeCells>
  <pageMargins left="0.25" right="0.25" top="0.75" bottom="0.75" header="0.3" footer="0.3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1FEFB-4729-46F3-B48A-A7D159EB06C3}">
  <sheetPr>
    <pageSetUpPr fitToPage="1"/>
  </sheetPr>
  <dimension ref="A1:S49"/>
  <sheetViews>
    <sheetView zoomScale="80" zoomScaleNormal="80" workbookViewId="0">
      <selection activeCell="J11" sqref="J11"/>
    </sheetView>
  </sheetViews>
  <sheetFormatPr defaultRowHeight="15" x14ac:dyDescent="0.25"/>
  <cols>
    <col min="1" max="1" width="9.140625" style="1"/>
    <col min="2" max="2" width="11.5703125" style="5" customWidth="1"/>
    <col min="3" max="4" width="9.140625" style="1"/>
    <col min="5" max="5" width="24" style="7" customWidth="1"/>
    <col min="6" max="6" width="9.140625" style="9"/>
    <col min="7" max="7" width="9.140625" style="1"/>
    <col min="8" max="8" width="9.140625" style="4"/>
    <col min="9" max="9" width="9.140625" style="1"/>
    <col min="10" max="10" width="10.5703125" style="1" bestFit="1" customWidth="1"/>
    <col min="11" max="11" width="10.5703125" style="1" customWidth="1"/>
    <col min="12" max="13" width="9.140625" style="1"/>
    <col min="14" max="14" width="0" style="1" hidden="1" customWidth="1"/>
    <col min="15" max="15" width="13.85546875" style="1" hidden="1" customWidth="1"/>
    <col min="16" max="16" width="25.28515625" style="7" customWidth="1"/>
    <col min="17" max="17" width="9.28515625" style="1" customWidth="1"/>
    <col min="18" max="18" width="9.28515625" style="25" hidden="1" customWidth="1"/>
    <col min="19" max="19" width="9.28515625" style="1" hidden="1" customWidth="1"/>
    <col min="20" max="20" width="9.28515625" style="1" customWidth="1"/>
    <col min="21" max="16384" width="9.140625" style="1"/>
  </cols>
  <sheetData>
    <row r="1" spans="1:19" x14ac:dyDescent="0.25">
      <c r="A1" s="149" t="s">
        <v>0</v>
      </c>
      <c r="B1" s="150" t="s">
        <v>31</v>
      </c>
      <c r="C1" s="147" t="s">
        <v>1</v>
      </c>
      <c r="D1" s="147" t="s">
        <v>2</v>
      </c>
      <c r="E1" s="152" t="s">
        <v>3</v>
      </c>
      <c r="F1" s="8" t="s">
        <v>4</v>
      </c>
      <c r="G1" s="2" t="s">
        <v>5</v>
      </c>
      <c r="H1" s="3" t="s">
        <v>6</v>
      </c>
      <c r="I1" s="2" t="s">
        <v>7</v>
      </c>
      <c r="J1" s="2" t="s">
        <v>8</v>
      </c>
      <c r="K1" s="2" t="s">
        <v>23</v>
      </c>
      <c r="L1" s="148" t="s">
        <v>9</v>
      </c>
      <c r="M1" s="148"/>
      <c r="N1" s="2" t="s">
        <v>10</v>
      </c>
      <c r="O1" s="2" t="s">
        <v>13</v>
      </c>
      <c r="P1" s="6" t="s">
        <v>14</v>
      </c>
      <c r="Q1" s="147" t="s">
        <v>19</v>
      </c>
      <c r="R1" s="23" t="s">
        <v>20</v>
      </c>
      <c r="S1" s="2" t="s">
        <v>21</v>
      </c>
    </row>
    <row r="2" spans="1:19" x14ac:dyDescent="0.25">
      <c r="A2" s="149"/>
      <c r="B2" s="151"/>
      <c r="C2" s="147"/>
      <c r="D2" s="147"/>
      <c r="E2" s="152"/>
      <c r="F2" s="8" t="s">
        <v>11</v>
      </c>
      <c r="G2" s="2" t="s">
        <v>15</v>
      </c>
      <c r="H2" s="3" t="s">
        <v>12</v>
      </c>
      <c r="I2" s="2" t="s">
        <v>15</v>
      </c>
      <c r="J2" s="2" t="s">
        <v>12</v>
      </c>
      <c r="K2" s="2" t="s">
        <v>16</v>
      </c>
      <c r="L2" s="2" t="s">
        <v>16</v>
      </c>
      <c r="M2" s="2" t="s">
        <v>17</v>
      </c>
      <c r="N2" s="2" t="s">
        <v>18</v>
      </c>
      <c r="O2" s="2" t="s">
        <v>12</v>
      </c>
      <c r="P2" s="6" t="s">
        <v>12</v>
      </c>
      <c r="Q2" s="147"/>
      <c r="R2" s="23" t="s">
        <v>12</v>
      </c>
      <c r="S2" s="2" t="s">
        <v>22</v>
      </c>
    </row>
    <row r="4" spans="1:19" x14ac:dyDescent="0.25">
      <c r="A4" s="27" t="s">
        <v>69</v>
      </c>
      <c r="B4" s="27" t="s">
        <v>70</v>
      </c>
      <c r="C4" s="11" t="s">
        <v>232</v>
      </c>
      <c r="D4" s="11" t="s">
        <v>133</v>
      </c>
      <c r="E4" s="12" t="s">
        <v>158</v>
      </c>
      <c r="F4" s="13">
        <v>400</v>
      </c>
      <c r="G4" s="11">
        <f>SUM(G6:G47)</f>
        <v>105.69999999999999</v>
      </c>
      <c r="H4" s="14">
        <f>I4/G4</f>
        <v>0.66920529801324524</v>
      </c>
      <c r="I4" s="13">
        <f>SUM(I6:I47)</f>
        <v>70.735000000000014</v>
      </c>
      <c r="J4" s="15" t="e">
        <f>COS(ATAN(R4))</f>
        <v>#VALUE!</v>
      </c>
      <c r="K4" s="16" t="e">
        <f>IF(F4=400,(G4*H4*1000)/(F4*SQRT(3)*J4),(G4*H4*1000)/(F4*J4))</f>
        <v>#VALUE!</v>
      </c>
      <c r="L4" s="11">
        <v>125</v>
      </c>
      <c r="M4" s="11" t="s">
        <v>25</v>
      </c>
      <c r="N4" s="11"/>
      <c r="O4" s="11"/>
      <c r="P4" s="12" t="str">
        <f>CONCATENATE("min. velikost: ",ROUNDUP(Q4*1.5,-1)," modulů")</f>
        <v>min. velikost: 180 modulů</v>
      </c>
      <c r="Q4" s="11">
        <f>SUM(Q6:Q47)</f>
        <v>116</v>
      </c>
      <c r="R4" s="24" t="e">
        <f>S4/I4</f>
        <v>#VALUE!</v>
      </c>
      <c r="S4" s="11" t="e">
        <f>SUM(S6:S47)</f>
        <v>#VALUE!</v>
      </c>
    </row>
    <row r="5" spans="1:19" x14ac:dyDescent="0.25">
      <c r="K5" s="10"/>
    </row>
    <row r="6" spans="1:19" s="35" customFormat="1" x14ac:dyDescent="0.25">
      <c r="A6" s="28" t="s">
        <v>69</v>
      </c>
      <c r="B6" s="29" t="s">
        <v>94</v>
      </c>
      <c r="C6" s="28" t="s">
        <v>133</v>
      </c>
      <c r="D6" s="28" t="s">
        <v>266</v>
      </c>
      <c r="E6" s="30" t="s">
        <v>134</v>
      </c>
      <c r="F6" s="31">
        <f>400/SQRT(3)</f>
        <v>230.94010767585033</v>
      </c>
      <c r="G6" s="28">
        <v>0.1</v>
      </c>
      <c r="H6" s="32">
        <v>0.5</v>
      </c>
      <c r="I6" s="28">
        <f>G6*H6</f>
        <v>0.05</v>
      </c>
      <c r="J6" s="28">
        <v>0.95</v>
      </c>
      <c r="K6" s="33">
        <f>IF(F6=400,(G6*1000)/(F6*SQRT(3)*J6),(G6*1000)/(F6*J6))</f>
        <v>0.45580284409707295</v>
      </c>
      <c r="L6" s="28">
        <v>6</v>
      </c>
      <c r="M6" s="28" t="s">
        <v>25</v>
      </c>
      <c r="N6" s="28">
        <v>15</v>
      </c>
      <c r="O6" s="28" t="s">
        <v>26</v>
      </c>
      <c r="P6" s="30" t="s">
        <v>255</v>
      </c>
      <c r="Q6" s="28">
        <f>IF(F6=400,3.5,2.5)</f>
        <v>2.5</v>
      </c>
      <c r="R6" s="34">
        <f>TAN(ACOS(J6))</f>
        <v>0.32868410517886321</v>
      </c>
      <c r="S6" s="28">
        <f>I6*R6</f>
        <v>1.6434205258943162E-2</v>
      </c>
    </row>
    <row r="7" spans="1:19" s="35" customFormat="1" x14ac:dyDescent="0.25">
      <c r="A7" s="28" t="s">
        <v>69</v>
      </c>
      <c r="B7" s="36" t="s">
        <v>95</v>
      </c>
      <c r="C7" s="28" t="s">
        <v>133</v>
      </c>
      <c r="D7" s="28" t="s">
        <v>136</v>
      </c>
      <c r="E7" s="30" t="s">
        <v>134</v>
      </c>
      <c r="F7" s="31">
        <f t="shared" ref="F7:F44" si="0">400/SQRT(3)</f>
        <v>230.94010767585033</v>
      </c>
      <c r="G7" s="28">
        <v>0.8</v>
      </c>
      <c r="H7" s="32">
        <v>0.5</v>
      </c>
      <c r="I7" s="28">
        <f>G7*H7</f>
        <v>0.4</v>
      </c>
      <c r="J7" s="28">
        <v>0.95</v>
      </c>
      <c r="K7" s="33">
        <f>IF(F7=400,(G7*1000)/(F7*SQRT(3)*J7),(G7*1000)/(F7*J7))</f>
        <v>3.6464227527765836</v>
      </c>
      <c r="L7" s="28">
        <v>6</v>
      </c>
      <c r="M7" s="28" t="s">
        <v>25</v>
      </c>
      <c r="N7" s="28">
        <v>15</v>
      </c>
      <c r="O7" s="28" t="s">
        <v>26</v>
      </c>
      <c r="P7" s="30" t="s">
        <v>255</v>
      </c>
      <c r="Q7" s="28">
        <f t="shared" ref="Q7:Q46" si="1">IF(F7=400,3.5,2.5)</f>
        <v>2.5</v>
      </c>
      <c r="R7" s="34">
        <f>TAN(ACOS(J7))</f>
        <v>0.32868410517886321</v>
      </c>
      <c r="S7" s="28">
        <f>I7*R7</f>
        <v>0.1314736420715453</v>
      </c>
    </row>
    <row r="8" spans="1:19" s="35" customFormat="1" x14ac:dyDescent="0.25">
      <c r="A8" s="28" t="s">
        <v>69</v>
      </c>
      <c r="B8" s="36" t="s">
        <v>137</v>
      </c>
      <c r="C8" s="28" t="s">
        <v>133</v>
      </c>
      <c r="D8" s="28" t="s">
        <v>265</v>
      </c>
      <c r="E8" s="30" t="s">
        <v>134</v>
      </c>
      <c r="F8" s="31">
        <f t="shared" si="0"/>
        <v>230.94010767585033</v>
      </c>
      <c r="G8" s="28">
        <v>0.1</v>
      </c>
      <c r="H8" s="32">
        <v>0.5</v>
      </c>
      <c r="I8" s="28">
        <f t="shared" ref="I8:I45" si="2">G8*H8</f>
        <v>0.05</v>
      </c>
      <c r="J8" s="28">
        <v>0.95</v>
      </c>
      <c r="K8" s="33">
        <f t="shared" ref="K8:K45" si="3">IF(F8=400,(G8*1000)/(F8*SQRT(3)*J8),(G8*1000)/(F8*J8))</f>
        <v>0.45580284409707295</v>
      </c>
      <c r="L8" s="28">
        <v>6</v>
      </c>
      <c r="M8" s="28" t="s">
        <v>25</v>
      </c>
      <c r="N8" s="28">
        <v>16</v>
      </c>
      <c r="O8" s="28" t="s">
        <v>74</v>
      </c>
      <c r="P8" s="30" t="s">
        <v>255</v>
      </c>
      <c r="Q8" s="28">
        <f t="shared" si="1"/>
        <v>2.5</v>
      </c>
      <c r="R8" s="34">
        <f t="shared" ref="R8:R45" si="4">TAN(ACOS(J8))</f>
        <v>0.32868410517886321</v>
      </c>
      <c r="S8" s="28">
        <f t="shared" ref="S8:S45" si="5">I8*R8</f>
        <v>1.6434205258943162E-2</v>
      </c>
    </row>
    <row r="9" spans="1:19" s="35" customFormat="1" x14ac:dyDescent="0.25">
      <c r="A9" s="28" t="s">
        <v>69</v>
      </c>
      <c r="B9" s="29" t="s">
        <v>138</v>
      </c>
      <c r="C9" s="28" t="s">
        <v>133</v>
      </c>
      <c r="D9" s="28" t="s">
        <v>264</v>
      </c>
      <c r="E9" s="30" t="s">
        <v>134</v>
      </c>
      <c r="F9" s="31">
        <f t="shared" si="0"/>
        <v>230.94010767585033</v>
      </c>
      <c r="G9" s="28">
        <v>0.1</v>
      </c>
      <c r="H9" s="32">
        <v>0.5</v>
      </c>
      <c r="I9" s="28">
        <f t="shared" si="2"/>
        <v>0.05</v>
      </c>
      <c r="J9" s="28">
        <v>0.95</v>
      </c>
      <c r="K9" s="33">
        <f t="shared" si="3"/>
        <v>0.45580284409707295</v>
      </c>
      <c r="L9" s="28">
        <v>6</v>
      </c>
      <c r="M9" s="28" t="s">
        <v>25</v>
      </c>
      <c r="N9" s="28">
        <v>18</v>
      </c>
      <c r="O9" s="28" t="s">
        <v>78</v>
      </c>
      <c r="P9" s="30" t="s">
        <v>255</v>
      </c>
      <c r="Q9" s="28">
        <f t="shared" si="1"/>
        <v>2.5</v>
      </c>
      <c r="R9" s="34">
        <f t="shared" si="4"/>
        <v>0.32868410517886321</v>
      </c>
      <c r="S9" s="28">
        <f t="shared" si="5"/>
        <v>1.6434205258943162E-2</v>
      </c>
    </row>
    <row r="10" spans="1:19" s="35" customFormat="1" x14ac:dyDescent="0.25">
      <c r="A10" s="28" t="s">
        <v>69</v>
      </c>
      <c r="B10" s="29" t="s">
        <v>138</v>
      </c>
      <c r="C10" s="28" t="s">
        <v>133</v>
      </c>
      <c r="D10" s="28" t="s">
        <v>139</v>
      </c>
      <c r="E10" s="30" t="s">
        <v>233</v>
      </c>
      <c r="F10" s="31">
        <f t="shared" si="0"/>
        <v>230.94010767585033</v>
      </c>
      <c r="G10" s="28">
        <v>1.2</v>
      </c>
      <c r="H10" s="32">
        <v>0.6</v>
      </c>
      <c r="I10" s="28">
        <v>0.8</v>
      </c>
      <c r="J10" s="28">
        <v>0.95</v>
      </c>
      <c r="K10" s="33">
        <f t="shared" ref="K10" si="6">IF(F10=400,(G10*1000)/(F10*SQRT(3)*J10),(G10*1000)/(F10*J10))</f>
        <v>5.4696341291648753</v>
      </c>
      <c r="L10" s="28">
        <v>16</v>
      </c>
      <c r="M10" s="28" t="s">
        <v>25</v>
      </c>
      <c r="N10" s="28">
        <v>18</v>
      </c>
      <c r="O10" s="28" t="s">
        <v>78</v>
      </c>
      <c r="P10" s="30" t="s">
        <v>234</v>
      </c>
      <c r="Q10" s="28">
        <f t="shared" ref="Q10" si="7">IF(F10=400,3.5,2.5)</f>
        <v>2.5</v>
      </c>
      <c r="R10" s="34"/>
      <c r="S10" s="28"/>
    </row>
    <row r="11" spans="1:19" s="35" customFormat="1" x14ac:dyDescent="0.25">
      <c r="A11" s="28"/>
      <c r="B11" s="36"/>
      <c r="C11" s="28"/>
      <c r="D11" s="28"/>
      <c r="E11" s="30"/>
      <c r="F11" s="31"/>
      <c r="G11" s="28"/>
      <c r="H11" s="32"/>
      <c r="I11" s="28"/>
      <c r="J11" s="28"/>
      <c r="K11" s="33"/>
      <c r="L11" s="28"/>
      <c r="M11" s="28"/>
      <c r="N11" s="28"/>
      <c r="O11" s="28"/>
      <c r="P11" s="30"/>
      <c r="Q11" s="28"/>
      <c r="R11" s="34"/>
      <c r="S11" s="28"/>
    </row>
    <row r="12" spans="1:19" s="35" customFormat="1" x14ac:dyDescent="0.25">
      <c r="A12" s="28" t="s">
        <v>69</v>
      </c>
      <c r="B12" s="36" t="s">
        <v>95</v>
      </c>
      <c r="C12" s="28" t="s">
        <v>133</v>
      </c>
      <c r="D12" s="28" t="s">
        <v>251</v>
      </c>
      <c r="E12" s="30" t="s">
        <v>140</v>
      </c>
      <c r="F12" s="31">
        <v>230</v>
      </c>
      <c r="G12" s="28">
        <v>0.8</v>
      </c>
      <c r="H12" s="32">
        <v>0.7</v>
      </c>
      <c r="I12" s="28">
        <f t="shared" ref="I12:I13" si="8">G12*H12</f>
        <v>0.55999999999999994</v>
      </c>
      <c r="J12" s="28">
        <v>0.95</v>
      </c>
      <c r="K12" s="33">
        <f t="shared" ref="K12:K13" si="9">IF(F12=400,(G12*1000)/(F12*SQRT(3)*J12),(G12*1000)/(F12*J12))</f>
        <v>3.6613272311212817</v>
      </c>
      <c r="L12" s="28">
        <v>10</v>
      </c>
      <c r="M12" s="28" t="s">
        <v>24</v>
      </c>
      <c r="N12" s="28">
        <v>20</v>
      </c>
      <c r="O12" s="28" t="s">
        <v>82</v>
      </c>
      <c r="P12" s="30" t="s">
        <v>255</v>
      </c>
      <c r="Q12" s="28">
        <f t="shared" ref="Q12:Q13" si="10">IF(F12=400,3.5,2.5)</f>
        <v>2.5</v>
      </c>
      <c r="R12" s="34"/>
      <c r="S12" s="28"/>
    </row>
    <row r="13" spans="1:19" s="35" customFormat="1" x14ac:dyDescent="0.25">
      <c r="A13" s="28" t="s">
        <v>69</v>
      </c>
      <c r="B13" s="36" t="s">
        <v>95</v>
      </c>
      <c r="C13" s="28" t="s">
        <v>133</v>
      </c>
      <c r="D13" s="28" t="s">
        <v>252</v>
      </c>
      <c r="E13" s="30" t="s">
        <v>141</v>
      </c>
      <c r="F13" s="31">
        <v>230</v>
      </c>
      <c r="G13" s="28">
        <v>0.8</v>
      </c>
      <c r="H13" s="32">
        <v>0.7</v>
      </c>
      <c r="I13" s="28">
        <f t="shared" si="8"/>
        <v>0.55999999999999994</v>
      </c>
      <c r="J13" s="28">
        <v>0.95</v>
      </c>
      <c r="K13" s="33">
        <f t="shared" si="9"/>
        <v>3.6613272311212817</v>
      </c>
      <c r="L13" s="28">
        <v>10</v>
      </c>
      <c r="M13" s="28" t="s">
        <v>24</v>
      </c>
      <c r="N13" s="28">
        <v>21</v>
      </c>
      <c r="O13" s="28" t="s">
        <v>84</v>
      </c>
      <c r="P13" s="30" t="s">
        <v>255</v>
      </c>
      <c r="Q13" s="28">
        <f t="shared" si="10"/>
        <v>2.5</v>
      </c>
      <c r="R13" s="34"/>
      <c r="S13" s="28"/>
    </row>
    <row r="14" spans="1:19" s="35" customFormat="1" x14ac:dyDescent="0.25">
      <c r="A14" s="28" t="s">
        <v>69</v>
      </c>
      <c r="B14" s="36" t="s">
        <v>95</v>
      </c>
      <c r="C14" s="28" t="s">
        <v>133</v>
      </c>
      <c r="D14" s="28" t="s">
        <v>253</v>
      </c>
      <c r="E14" s="30" t="s">
        <v>254</v>
      </c>
      <c r="F14" s="31">
        <v>400</v>
      </c>
      <c r="G14" s="28">
        <v>2.1</v>
      </c>
      <c r="H14" s="32">
        <v>0.7</v>
      </c>
      <c r="I14" s="28">
        <f t="shared" ref="I14" si="11">G14*H14</f>
        <v>1.47</v>
      </c>
      <c r="J14" s="28">
        <v>0.95</v>
      </c>
      <c r="K14" s="33">
        <f t="shared" ref="K14" si="12">IF(F14=400,(G14*1000)/(F14*SQRT(3)*J14),(G14*1000)/(F14*J14))</f>
        <v>3.1906199086795111</v>
      </c>
      <c r="L14" s="28">
        <v>10</v>
      </c>
      <c r="M14" s="28" t="s">
        <v>24</v>
      </c>
      <c r="N14" s="28">
        <v>21</v>
      </c>
      <c r="O14" s="28" t="s">
        <v>84</v>
      </c>
      <c r="P14" s="30" t="s">
        <v>255</v>
      </c>
      <c r="Q14" s="28">
        <f t="shared" ref="Q14" si="13">IF(F14=400,3.5,2.5)</f>
        <v>3.5</v>
      </c>
      <c r="R14" s="34"/>
      <c r="S14" s="28"/>
    </row>
    <row r="15" spans="1:19" s="35" customFormat="1" x14ac:dyDescent="0.25">
      <c r="A15" s="28" t="s">
        <v>69</v>
      </c>
      <c r="B15" s="36" t="s">
        <v>121</v>
      </c>
      <c r="C15" s="28" t="s">
        <v>133</v>
      </c>
      <c r="D15" s="28" t="s">
        <v>257</v>
      </c>
      <c r="E15" s="30" t="s">
        <v>140</v>
      </c>
      <c r="F15" s="31">
        <v>400</v>
      </c>
      <c r="G15" s="28">
        <v>2.5</v>
      </c>
      <c r="H15" s="32">
        <v>0.7</v>
      </c>
      <c r="I15" s="28">
        <f t="shared" si="2"/>
        <v>1.75</v>
      </c>
      <c r="J15" s="28">
        <v>0.95</v>
      </c>
      <c r="K15" s="33">
        <f t="shared" si="3"/>
        <v>3.798357034142275</v>
      </c>
      <c r="L15" s="28">
        <v>10</v>
      </c>
      <c r="M15" s="28" t="s">
        <v>24</v>
      </c>
      <c r="N15" s="28">
        <v>20</v>
      </c>
      <c r="O15" s="28" t="s">
        <v>82</v>
      </c>
      <c r="P15" s="30" t="s">
        <v>255</v>
      </c>
      <c r="Q15" s="28">
        <f t="shared" si="1"/>
        <v>3.5</v>
      </c>
      <c r="R15" s="34">
        <f t="shared" si="4"/>
        <v>0.32868410517886321</v>
      </c>
      <c r="S15" s="28">
        <f t="shared" si="5"/>
        <v>0.57519718406301057</v>
      </c>
    </row>
    <row r="16" spans="1:19" s="35" customFormat="1" x14ac:dyDescent="0.25">
      <c r="A16" s="28" t="s">
        <v>69</v>
      </c>
      <c r="B16" s="36" t="s">
        <v>121</v>
      </c>
      <c r="C16" s="28" t="s">
        <v>133</v>
      </c>
      <c r="D16" s="28" t="s">
        <v>258</v>
      </c>
      <c r="E16" s="30" t="s">
        <v>141</v>
      </c>
      <c r="F16" s="31">
        <v>400</v>
      </c>
      <c r="G16" s="28">
        <v>2.5</v>
      </c>
      <c r="H16" s="32">
        <v>0.7</v>
      </c>
      <c r="I16" s="28">
        <f t="shared" si="2"/>
        <v>1.75</v>
      </c>
      <c r="J16" s="28">
        <v>0.95</v>
      </c>
      <c r="K16" s="33">
        <f t="shared" si="3"/>
        <v>3.798357034142275</v>
      </c>
      <c r="L16" s="28">
        <v>10</v>
      </c>
      <c r="M16" s="28" t="s">
        <v>24</v>
      </c>
      <c r="N16" s="28">
        <v>21</v>
      </c>
      <c r="O16" s="28" t="s">
        <v>84</v>
      </c>
      <c r="P16" s="30" t="s">
        <v>255</v>
      </c>
      <c r="Q16" s="28">
        <f t="shared" si="1"/>
        <v>3.5</v>
      </c>
      <c r="R16" s="34">
        <f t="shared" si="4"/>
        <v>0.32868410517886321</v>
      </c>
      <c r="S16" s="28">
        <f t="shared" si="5"/>
        <v>0.57519718406301057</v>
      </c>
    </row>
    <row r="17" spans="1:19" s="35" customFormat="1" x14ac:dyDescent="0.25">
      <c r="A17" s="28" t="s">
        <v>69</v>
      </c>
      <c r="B17" s="36" t="s">
        <v>121</v>
      </c>
      <c r="C17" s="28" t="s">
        <v>133</v>
      </c>
      <c r="D17" s="28" t="s">
        <v>259</v>
      </c>
      <c r="E17" s="30" t="s">
        <v>254</v>
      </c>
      <c r="F17" s="31">
        <v>400</v>
      </c>
      <c r="G17" s="28">
        <v>7.2</v>
      </c>
      <c r="H17" s="32">
        <v>0.7</v>
      </c>
      <c r="I17" s="28">
        <f t="shared" ref="I17" si="14">G17*H17</f>
        <v>5.04</v>
      </c>
      <c r="J17" s="28">
        <v>0.95</v>
      </c>
      <c r="K17" s="33">
        <f t="shared" ref="K17" si="15">IF(F17=400,(G17*1000)/(F17*SQRT(3)*J17),(G17*1000)/(F17*J17))</f>
        <v>10.939268258329752</v>
      </c>
      <c r="L17" s="28">
        <v>16</v>
      </c>
      <c r="M17" s="28" t="s">
        <v>24</v>
      </c>
      <c r="N17" s="28">
        <v>21</v>
      </c>
      <c r="O17" s="28" t="s">
        <v>84</v>
      </c>
      <c r="P17" s="30" t="s">
        <v>255</v>
      </c>
      <c r="Q17" s="28">
        <f t="shared" ref="Q17" si="16">IF(F17=400,3.5,2.5)</f>
        <v>3.5</v>
      </c>
      <c r="R17" s="34"/>
      <c r="S17" s="28"/>
    </row>
    <row r="18" spans="1:19" s="35" customFormat="1" x14ac:dyDescent="0.25">
      <c r="A18" s="28" t="s">
        <v>69</v>
      </c>
      <c r="B18" s="36" t="s">
        <v>108</v>
      </c>
      <c r="C18" s="28" t="s">
        <v>133</v>
      </c>
      <c r="D18" s="28" t="s">
        <v>261</v>
      </c>
      <c r="E18" s="30" t="s">
        <v>140</v>
      </c>
      <c r="F18" s="31">
        <f t="shared" si="0"/>
        <v>230.94010767585033</v>
      </c>
      <c r="G18" s="28">
        <v>0.8</v>
      </c>
      <c r="H18" s="32">
        <v>0.7</v>
      </c>
      <c r="I18" s="28">
        <f t="shared" si="2"/>
        <v>0.55999999999999994</v>
      </c>
      <c r="J18" s="28">
        <v>0.95</v>
      </c>
      <c r="K18" s="33">
        <f t="shared" si="3"/>
        <v>3.6464227527765836</v>
      </c>
      <c r="L18" s="28">
        <v>10</v>
      </c>
      <c r="M18" s="28" t="s">
        <v>24</v>
      </c>
      <c r="N18" s="28">
        <v>22</v>
      </c>
      <c r="O18" s="28" t="s">
        <v>86</v>
      </c>
      <c r="P18" s="30" t="s">
        <v>255</v>
      </c>
      <c r="Q18" s="28">
        <f t="shared" si="1"/>
        <v>2.5</v>
      </c>
      <c r="R18" s="34">
        <f t="shared" si="4"/>
        <v>0.32868410517886321</v>
      </c>
      <c r="S18" s="28">
        <f t="shared" si="5"/>
        <v>0.18406309890016337</v>
      </c>
    </row>
    <row r="19" spans="1:19" s="35" customFormat="1" x14ac:dyDescent="0.25">
      <c r="A19" s="28" t="s">
        <v>69</v>
      </c>
      <c r="B19" s="36" t="s">
        <v>108</v>
      </c>
      <c r="C19" s="28" t="s">
        <v>133</v>
      </c>
      <c r="D19" s="28" t="s">
        <v>262</v>
      </c>
      <c r="E19" s="30" t="s">
        <v>141</v>
      </c>
      <c r="F19" s="31">
        <f t="shared" si="0"/>
        <v>230.94010767585033</v>
      </c>
      <c r="G19" s="28">
        <v>0.8</v>
      </c>
      <c r="H19" s="32">
        <v>0.7</v>
      </c>
      <c r="I19" s="28">
        <f t="shared" si="2"/>
        <v>0.55999999999999994</v>
      </c>
      <c r="J19" s="28">
        <v>0.95</v>
      </c>
      <c r="K19" s="33">
        <f t="shared" si="3"/>
        <v>3.6464227527765836</v>
      </c>
      <c r="L19" s="28">
        <v>10</v>
      </c>
      <c r="M19" s="28" t="s">
        <v>24</v>
      </c>
      <c r="N19" s="28">
        <v>23</v>
      </c>
      <c r="O19" s="28" t="s">
        <v>88</v>
      </c>
      <c r="P19" s="30" t="s">
        <v>255</v>
      </c>
      <c r="Q19" s="28">
        <f t="shared" si="1"/>
        <v>2.5</v>
      </c>
      <c r="R19" s="34">
        <f t="shared" si="4"/>
        <v>0.32868410517886321</v>
      </c>
      <c r="S19" s="28">
        <f t="shared" si="5"/>
        <v>0.18406309890016337</v>
      </c>
    </row>
    <row r="20" spans="1:19" s="35" customFormat="1" x14ac:dyDescent="0.25">
      <c r="A20" s="28" t="s">
        <v>69</v>
      </c>
      <c r="B20" s="36" t="s">
        <v>108</v>
      </c>
      <c r="C20" s="28" t="s">
        <v>133</v>
      </c>
      <c r="D20" s="28" t="s">
        <v>263</v>
      </c>
      <c r="E20" s="30" t="s">
        <v>254</v>
      </c>
      <c r="F20" s="31">
        <v>400</v>
      </c>
      <c r="G20" s="28">
        <v>2.1</v>
      </c>
      <c r="H20" s="32">
        <v>0.7</v>
      </c>
      <c r="I20" s="28">
        <f t="shared" si="2"/>
        <v>1.47</v>
      </c>
      <c r="J20" s="28">
        <v>0.95</v>
      </c>
      <c r="K20" s="33">
        <f t="shared" ref="K20" si="17">IF(F20=400,(G20*1000)/(F20*SQRT(3)*J20),(G20*1000)/(F20*J20))</f>
        <v>3.1906199086795111</v>
      </c>
      <c r="L20" s="28">
        <v>10</v>
      </c>
      <c r="M20" s="28" t="s">
        <v>24</v>
      </c>
      <c r="N20" s="28">
        <v>23</v>
      </c>
      <c r="O20" s="28" t="s">
        <v>88</v>
      </c>
      <c r="P20" s="30" t="s">
        <v>255</v>
      </c>
      <c r="Q20" s="28">
        <f t="shared" ref="Q20" si="18">IF(F20=400,3.5,2.5)</f>
        <v>3.5</v>
      </c>
      <c r="R20" s="34"/>
      <c r="S20" s="28"/>
    </row>
    <row r="21" spans="1:19" s="35" customFormat="1" x14ac:dyDescent="0.25">
      <c r="A21" s="28" t="s">
        <v>143</v>
      </c>
      <c r="B21" s="36" t="s">
        <v>142</v>
      </c>
      <c r="C21" s="28" t="s">
        <v>133</v>
      </c>
      <c r="D21" s="28" t="s">
        <v>268</v>
      </c>
      <c r="E21" s="30" t="s">
        <v>140</v>
      </c>
      <c r="F21" s="31">
        <v>400</v>
      </c>
      <c r="G21" s="28">
        <v>2.5</v>
      </c>
      <c r="H21" s="32">
        <v>0.7</v>
      </c>
      <c r="I21" s="28">
        <f t="shared" si="2"/>
        <v>1.75</v>
      </c>
      <c r="J21" s="28">
        <v>0.95</v>
      </c>
      <c r="K21" s="33">
        <f t="shared" si="3"/>
        <v>3.798357034142275</v>
      </c>
      <c r="L21" s="28">
        <v>10</v>
      </c>
      <c r="M21" s="28" t="s">
        <v>24</v>
      </c>
      <c r="N21" s="28">
        <v>23</v>
      </c>
      <c r="O21" s="28" t="s">
        <v>88</v>
      </c>
      <c r="P21" s="30" t="s">
        <v>255</v>
      </c>
      <c r="Q21" s="28">
        <f t="shared" si="1"/>
        <v>3.5</v>
      </c>
      <c r="R21" s="34">
        <f t="shared" si="4"/>
        <v>0.32868410517886321</v>
      </c>
      <c r="S21" s="28">
        <f t="shared" si="5"/>
        <v>0.57519718406301057</v>
      </c>
    </row>
    <row r="22" spans="1:19" s="35" customFormat="1" x14ac:dyDescent="0.25">
      <c r="A22" s="28" t="s">
        <v>143</v>
      </c>
      <c r="B22" s="36" t="s">
        <v>142</v>
      </c>
      <c r="C22" s="28" t="s">
        <v>133</v>
      </c>
      <c r="D22" s="28" t="s">
        <v>267</v>
      </c>
      <c r="E22" s="30" t="s">
        <v>141</v>
      </c>
      <c r="F22" s="31">
        <v>400</v>
      </c>
      <c r="G22" s="28">
        <v>2.5</v>
      </c>
      <c r="H22" s="32">
        <v>0.7</v>
      </c>
      <c r="I22" s="28">
        <f t="shared" si="2"/>
        <v>1.75</v>
      </c>
      <c r="J22" s="28">
        <v>0.95</v>
      </c>
      <c r="K22" s="33">
        <f t="shared" si="3"/>
        <v>3.798357034142275</v>
      </c>
      <c r="L22" s="28">
        <v>10</v>
      </c>
      <c r="M22" s="28" t="s">
        <v>24</v>
      </c>
      <c r="N22" s="28">
        <v>23</v>
      </c>
      <c r="O22" s="28" t="s">
        <v>88</v>
      </c>
      <c r="P22" s="30" t="s">
        <v>255</v>
      </c>
      <c r="Q22" s="28">
        <f t="shared" si="1"/>
        <v>3.5</v>
      </c>
      <c r="R22" s="34">
        <f t="shared" si="4"/>
        <v>0.32868410517886321</v>
      </c>
      <c r="S22" s="28">
        <f t="shared" si="5"/>
        <v>0.57519718406301057</v>
      </c>
    </row>
    <row r="23" spans="1:19" s="35" customFormat="1" x14ac:dyDescent="0.25">
      <c r="A23" s="28" t="s">
        <v>143</v>
      </c>
      <c r="B23" s="36" t="s">
        <v>142</v>
      </c>
      <c r="C23" s="28" t="s">
        <v>133</v>
      </c>
      <c r="D23" s="28" t="s">
        <v>269</v>
      </c>
      <c r="E23" s="30" t="s">
        <v>254</v>
      </c>
      <c r="F23" s="31">
        <v>400</v>
      </c>
      <c r="G23" s="28">
        <v>7.2</v>
      </c>
      <c r="H23" s="32">
        <v>0.7</v>
      </c>
      <c r="I23" s="28">
        <f t="shared" ref="I23" si="19">G23*H23</f>
        <v>5.04</v>
      </c>
      <c r="J23" s="28">
        <v>0.95</v>
      </c>
      <c r="K23" s="33">
        <f t="shared" si="3"/>
        <v>10.939268258329752</v>
      </c>
      <c r="L23" s="28">
        <v>16</v>
      </c>
      <c r="M23" s="28" t="s">
        <v>24</v>
      </c>
      <c r="N23" s="28">
        <v>23</v>
      </c>
      <c r="O23" s="28" t="s">
        <v>88</v>
      </c>
      <c r="P23" s="30" t="s">
        <v>255</v>
      </c>
      <c r="Q23" s="28">
        <f t="shared" si="1"/>
        <v>3.5</v>
      </c>
      <c r="R23" s="34"/>
      <c r="S23" s="28"/>
    </row>
    <row r="24" spans="1:19" s="35" customFormat="1" x14ac:dyDescent="0.25">
      <c r="A24" s="28" t="s">
        <v>143</v>
      </c>
      <c r="B24" s="36" t="s">
        <v>142</v>
      </c>
      <c r="C24" s="28" t="s">
        <v>133</v>
      </c>
      <c r="D24" s="28" t="s">
        <v>271</v>
      </c>
      <c r="E24" s="30" t="s">
        <v>140</v>
      </c>
      <c r="F24" s="31">
        <f t="shared" si="0"/>
        <v>230.94010767585033</v>
      </c>
      <c r="G24" s="28">
        <v>0.8</v>
      </c>
      <c r="H24" s="32">
        <v>0.7</v>
      </c>
      <c r="I24" s="28">
        <f t="shared" si="2"/>
        <v>0.55999999999999994</v>
      </c>
      <c r="J24" s="28">
        <v>0.95</v>
      </c>
      <c r="K24" s="33">
        <f t="shared" si="3"/>
        <v>3.6464227527765836</v>
      </c>
      <c r="L24" s="28">
        <v>10</v>
      </c>
      <c r="M24" s="28" t="s">
        <v>24</v>
      </c>
      <c r="N24" s="28">
        <v>23</v>
      </c>
      <c r="O24" s="28" t="s">
        <v>88</v>
      </c>
      <c r="P24" s="30" t="s">
        <v>255</v>
      </c>
      <c r="Q24" s="28">
        <f t="shared" si="1"/>
        <v>2.5</v>
      </c>
      <c r="R24" s="34">
        <f t="shared" si="4"/>
        <v>0.32868410517886321</v>
      </c>
      <c r="S24" s="28">
        <f t="shared" si="5"/>
        <v>0.18406309890016337</v>
      </c>
    </row>
    <row r="25" spans="1:19" s="35" customFormat="1" x14ac:dyDescent="0.25">
      <c r="A25" s="28" t="s">
        <v>143</v>
      </c>
      <c r="B25" s="36" t="s">
        <v>142</v>
      </c>
      <c r="C25" s="28" t="s">
        <v>133</v>
      </c>
      <c r="D25" s="28" t="s">
        <v>272</v>
      </c>
      <c r="E25" s="30" t="s">
        <v>141</v>
      </c>
      <c r="F25" s="31">
        <f t="shared" si="0"/>
        <v>230.94010767585033</v>
      </c>
      <c r="G25" s="28">
        <v>0.8</v>
      </c>
      <c r="H25" s="32">
        <v>0.7</v>
      </c>
      <c r="I25" s="28">
        <f t="shared" si="2"/>
        <v>0.55999999999999994</v>
      </c>
      <c r="J25" s="28">
        <v>0.95</v>
      </c>
      <c r="K25" s="33">
        <f t="shared" si="3"/>
        <v>3.6464227527765836</v>
      </c>
      <c r="L25" s="28">
        <v>10</v>
      </c>
      <c r="M25" s="28" t="s">
        <v>24</v>
      </c>
      <c r="N25" s="28">
        <v>23</v>
      </c>
      <c r="O25" s="28" t="s">
        <v>88</v>
      </c>
      <c r="P25" s="30" t="s">
        <v>255</v>
      </c>
      <c r="Q25" s="28">
        <f t="shared" si="1"/>
        <v>2.5</v>
      </c>
      <c r="R25" s="34">
        <f t="shared" si="4"/>
        <v>0.32868410517886321</v>
      </c>
      <c r="S25" s="28">
        <f t="shared" si="5"/>
        <v>0.18406309890016337</v>
      </c>
    </row>
    <row r="26" spans="1:19" s="35" customFormat="1" x14ac:dyDescent="0.25">
      <c r="A26" s="28" t="s">
        <v>143</v>
      </c>
      <c r="B26" s="36" t="s">
        <v>142</v>
      </c>
      <c r="C26" s="28" t="s">
        <v>133</v>
      </c>
      <c r="D26" s="28" t="s">
        <v>273</v>
      </c>
      <c r="E26" s="30" t="s">
        <v>254</v>
      </c>
      <c r="F26" s="31">
        <v>400</v>
      </c>
      <c r="G26" s="28">
        <v>2.1</v>
      </c>
      <c r="H26" s="32">
        <v>0.7</v>
      </c>
      <c r="I26" s="28">
        <f t="shared" si="2"/>
        <v>1.47</v>
      </c>
      <c r="J26" s="28">
        <v>0.95</v>
      </c>
      <c r="K26" s="33">
        <f t="shared" ref="K26" si="20">IF(F26=400,(G26*1000)/(F26*SQRT(3)*J26),(G26*1000)/(F26*J26))</f>
        <v>3.1906199086795111</v>
      </c>
      <c r="L26" s="28">
        <v>10</v>
      </c>
      <c r="M26" s="28" t="s">
        <v>24</v>
      </c>
      <c r="N26" s="28">
        <v>23</v>
      </c>
      <c r="O26" s="28" t="s">
        <v>88</v>
      </c>
      <c r="P26" s="30" t="s">
        <v>255</v>
      </c>
      <c r="Q26" s="28">
        <f t="shared" ref="Q26" si="21">IF(F26=400,3.5,2.5)</f>
        <v>3.5</v>
      </c>
      <c r="R26" s="34"/>
      <c r="S26" s="28"/>
    </row>
    <row r="27" spans="1:19" s="35" customFormat="1" x14ac:dyDescent="0.25">
      <c r="A27" s="28" t="s">
        <v>143</v>
      </c>
      <c r="B27" s="29" t="s">
        <v>145</v>
      </c>
      <c r="C27" s="28" t="s">
        <v>133</v>
      </c>
      <c r="D27" s="28" t="s">
        <v>274</v>
      </c>
      <c r="E27" s="30" t="s">
        <v>275</v>
      </c>
      <c r="F27" s="31">
        <f t="shared" si="0"/>
        <v>230.94010767585033</v>
      </c>
      <c r="G27" s="28">
        <v>0.5</v>
      </c>
      <c r="H27" s="32">
        <v>0.5</v>
      </c>
      <c r="I27" s="28">
        <f>G27*H27</f>
        <v>0.25</v>
      </c>
      <c r="J27" s="28">
        <v>0.95</v>
      </c>
      <c r="K27" s="33">
        <f>IF(F27=400,(G27*1000)/(F27*SQRT(3)*J27),(G27*1000)/(F27*J27))</f>
        <v>2.2790142204853647</v>
      </c>
      <c r="L27" s="28">
        <v>6</v>
      </c>
      <c r="M27" s="28" t="s">
        <v>24</v>
      </c>
      <c r="N27" s="28">
        <v>18</v>
      </c>
      <c r="O27" s="28" t="s">
        <v>78</v>
      </c>
      <c r="P27" s="30" t="s">
        <v>255</v>
      </c>
      <c r="Q27" s="28">
        <f>IF(F27=400,3.5,2.5)</f>
        <v>2.5</v>
      </c>
      <c r="R27" s="34">
        <f>TAN(ACOS(J27))</f>
        <v>0.32868410517886321</v>
      </c>
      <c r="S27" s="28">
        <f>I27*R27</f>
        <v>8.2171026294715802E-2</v>
      </c>
    </row>
    <row r="28" spans="1:19" s="35" customFormat="1" x14ac:dyDescent="0.25">
      <c r="A28" s="28" t="s">
        <v>143</v>
      </c>
      <c r="B28" s="36" t="s">
        <v>160</v>
      </c>
      <c r="C28" s="28" t="s">
        <v>133</v>
      </c>
      <c r="D28" s="28" t="s">
        <v>276</v>
      </c>
      <c r="E28" s="30" t="s">
        <v>140</v>
      </c>
      <c r="F28" s="31">
        <f t="shared" si="0"/>
        <v>230.94010767585033</v>
      </c>
      <c r="G28" s="28">
        <v>0.4</v>
      </c>
      <c r="H28" s="32">
        <v>0.7</v>
      </c>
      <c r="I28" s="28">
        <f t="shared" ref="I28:I30" si="22">G28*H28</f>
        <v>0.27999999999999997</v>
      </c>
      <c r="J28" s="28">
        <v>0.95</v>
      </c>
      <c r="K28" s="33">
        <f t="shared" ref="K28:K30" si="23">IF(F28=400,(G28*1000)/(F28*SQRT(3)*J28),(G28*1000)/(F28*J28))</f>
        <v>1.8232113763882918</v>
      </c>
      <c r="L28" s="28">
        <v>10</v>
      </c>
      <c r="M28" s="28" t="s">
        <v>24</v>
      </c>
      <c r="N28" s="28">
        <v>23</v>
      </c>
      <c r="O28" s="28" t="s">
        <v>88</v>
      </c>
      <c r="P28" s="30" t="s">
        <v>255</v>
      </c>
      <c r="Q28" s="28">
        <f t="shared" ref="Q28:Q30" si="24">IF(F28=400,3.5,2.5)</f>
        <v>2.5</v>
      </c>
      <c r="R28" s="34">
        <f t="shared" ref="R28:R29" si="25">TAN(ACOS(J28))</f>
        <v>0.32868410517886321</v>
      </c>
      <c r="S28" s="28">
        <f t="shared" ref="S28:S29" si="26">I28*R28</f>
        <v>9.2031549450081684E-2</v>
      </c>
    </row>
    <row r="29" spans="1:19" s="35" customFormat="1" x14ac:dyDescent="0.25">
      <c r="A29" s="28" t="s">
        <v>143</v>
      </c>
      <c r="B29" s="36" t="s">
        <v>160</v>
      </c>
      <c r="C29" s="28" t="s">
        <v>133</v>
      </c>
      <c r="D29" s="28" t="s">
        <v>277</v>
      </c>
      <c r="E29" s="30" t="s">
        <v>141</v>
      </c>
      <c r="F29" s="31">
        <f t="shared" si="0"/>
        <v>230.94010767585033</v>
      </c>
      <c r="G29" s="28">
        <v>0.4</v>
      </c>
      <c r="H29" s="32">
        <v>0.7</v>
      </c>
      <c r="I29" s="28">
        <f t="shared" si="22"/>
        <v>0.27999999999999997</v>
      </c>
      <c r="J29" s="28">
        <v>0.95</v>
      </c>
      <c r="K29" s="33">
        <f t="shared" si="23"/>
        <v>1.8232113763882918</v>
      </c>
      <c r="L29" s="28">
        <v>10</v>
      </c>
      <c r="M29" s="28" t="s">
        <v>24</v>
      </c>
      <c r="N29" s="28">
        <v>23</v>
      </c>
      <c r="O29" s="28" t="s">
        <v>88</v>
      </c>
      <c r="P29" s="30" t="s">
        <v>255</v>
      </c>
      <c r="Q29" s="28">
        <f t="shared" si="24"/>
        <v>2.5</v>
      </c>
      <c r="R29" s="34">
        <f t="shared" si="25"/>
        <v>0.32868410517886321</v>
      </c>
      <c r="S29" s="28">
        <f t="shared" si="26"/>
        <v>9.2031549450081684E-2</v>
      </c>
    </row>
    <row r="30" spans="1:19" s="35" customFormat="1" x14ac:dyDescent="0.25">
      <c r="A30" s="28" t="s">
        <v>143</v>
      </c>
      <c r="B30" s="36" t="s">
        <v>160</v>
      </c>
      <c r="C30" s="28" t="s">
        <v>133</v>
      </c>
      <c r="D30" s="28" t="s">
        <v>278</v>
      </c>
      <c r="E30" s="30" t="s">
        <v>254</v>
      </c>
      <c r="F30" s="31">
        <v>400</v>
      </c>
      <c r="G30" s="28">
        <v>1.8</v>
      </c>
      <c r="H30" s="32">
        <v>0.7</v>
      </c>
      <c r="I30" s="28">
        <f t="shared" si="22"/>
        <v>1.26</v>
      </c>
      <c r="J30" s="28">
        <v>0.95</v>
      </c>
      <c r="K30" s="33">
        <f t="shared" si="23"/>
        <v>2.7348170645824381</v>
      </c>
      <c r="L30" s="28">
        <v>10</v>
      </c>
      <c r="M30" s="28" t="s">
        <v>24</v>
      </c>
      <c r="N30" s="28">
        <v>23</v>
      </c>
      <c r="O30" s="28" t="s">
        <v>88</v>
      </c>
      <c r="P30" s="30" t="s">
        <v>255</v>
      </c>
      <c r="Q30" s="28">
        <f t="shared" si="24"/>
        <v>3.5</v>
      </c>
      <c r="R30" s="34"/>
      <c r="S30" s="28"/>
    </row>
    <row r="31" spans="1:19" s="35" customFormat="1" x14ac:dyDescent="0.25">
      <c r="A31" s="28"/>
      <c r="B31" s="36"/>
      <c r="C31" s="28"/>
      <c r="D31" s="28"/>
      <c r="E31" s="30"/>
      <c r="F31" s="31"/>
      <c r="G31" s="28"/>
      <c r="H31" s="32"/>
      <c r="I31" s="28"/>
      <c r="J31" s="28"/>
      <c r="K31" s="33"/>
      <c r="L31" s="28"/>
      <c r="M31" s="28"/>
      <c r="N31" s="28"/>
      <c r="O31" s="28"/>
      <c r="P31" s="30"/>
      <c r="Q31" s="28"/>
      <c r="R31" s="34"/>
      <c r="S31" s="28"/>
    </row>
    <row r="32" spans="1:19" s="35" customFormat="1" x14ac:dyDescent="0.25">
      <c r="A32" s="28" t="s">
        <v>153</v>
      </c>
      <c r="B32" s="36" t="s">
        <v>147</v>
      </c>
      <c r="C32" s="28" t="s">
        <v>133</v>
      </c>
      <c r="D32" s="28" t="s">
        <v>256</v>
      </c>
      <c r="E32" s="30" t="s">
        <v>146</v>
      </c>
      <c r="F32" s="31">
        <f t="shared" si="0"/>
        <v>230.94010767585033</v>
      </c>
      <c r="G32" s="28">
        <v>2.5</v>
      </c>
      <c r="H32" s="32">
        <v>0.65</v>
      </c>
      <c r="I32" s="28">
        <f t="shared" si="2"/>
        <v>1.625</v>
      </c>
      <c r="J32" s="28">
        <v>0.95</v>
      </c>
      <c r="K32" s="33">
        <f t="shared" si="3"/>
        <v>11.395071102426824</v>
      </c>
      <c r="L32" s="28">
        <v>16</v>
      </c>
      <c r="M32" s="28" t="s">
        <v>24</v>
      </c>
      <c r="N32" s="28">
        <v>23</v>
      </c>
      <c r="O32" s="28" t="s">
        <v>88</v>
      </c>
      <c r="P32" s="30" t="s">
        <v>255</v>
      </c>
      <c r="Q32" s="28">
        <f t="shared" si="1"/>
        <v>2.5</v>
      </c>
      <c r="R32" s="34">
        <f t="shared" si="4"/>
        <v>0.32868410517886321</v>
      </c>
      <c r="S32" s="28">
        <f t="shared" si="5"/>
        <v>0.5341116709156527</v>
      </c>
    </row>
    <row r="33" spans="1:19" s="35" customFormat="1" x14ac:dyDescent="0.25">
      <c r="A33" s="28" t="s">
        <v>153</v>
      </c>
      <c r="B33" s="36" t="s">
        <v>147</v>
      </c>
      <c r="C33" s="28" t="s">
        <v>133</v>
      </c>
      <c r="D33" s="28" t="s">
        <v>279</v>
      </c>
      <c r="E33" s="30" t="s">
        <v>146</v>
      </c>
      <c r="F33" s="31">
        <f t="shared" si="0"/>
        <v>230.94010767585033</v>
      </c>
      <c r="G33" s="28">
        <v>1</v>
      </c>
      <c r="H33" s="32">
        <v>0.65</v>
      </c>
      <c r="I33" s="28">
        <f t="shared" si="2"/>
        <v>0.65</v>
      </c>
      <c r="J33" s="28" t="s">
        <v>329</v>
      </c>
      <c r="K33" s="33" t="e">
        <f t="shared" si="3"/>
        <v>#VALUE!</v>
      </c>
      <c r="L33" s="28">
        <v>10</v>
      </c>
      <c r="M33" s="28" t="s">
        <v>24</v>
      </c>
      <c r="N33" s="28">
        <v>23</v>
      </c>
      <c r="O33" s="28" t="s">
        <v>88</v>
      </c>
      <c r="P33" s="30" t="s">
        <v>255</v>
      </c>
      <c r="Q33" s="28">
        <f t="shared" si="1"/>
        <v>2.5</v>
      </c>
      <c r="R33" s="34" t="e">
        <f t="shared" si="4"/>
        <v>#VALUE!</v>
      </c>
      <c r="S33" s="28" t="e">
        <f t="shared" si="5"/>
        <v>#VALUE!</v>
      </c>
    </row>
    <row r="34" spans="1:19" s="35" customFormat="1" x14ac:dyDescent="0.25">
      <c r="A34" s="28" t="s">
        <v>153</v>
      </c>
      <c r="B34" s="36" t="s">
        <v>147</v>
      </c>
      <c r="C34" s="28" t="s">
        <v>133</v>
      </c>
      <c r="D34" s="28" t="s">
        <v>260</v>
      </c>
      <c r="E34" s="30" t="s">
        <v>146</v>
      </c>
      <c r="F34" s="31">
        <v>400</v>
      </c>
      <c r="G34" s="28">
        <v>5</v>
      </c>
      <c r="H34" s="32">
        <v>0.65</v>
      </c>
      <c r="I34" s="28">
        <f t="shared" si="2"/>
        <v>3.25</v>
      </c>
      <c r="J34" s="28">
        <v>0.95</v>
      </c>
      <c r="K34" s="33">
        <f t="shared" si="3"/>
        <v>7.59671406828455</v>
      </c>
      <c r="L34" s="28">
        <v>16</v>
      </c>
      <c r="M34" s="28" t="s">
        <v>24</v>
      </c>
      <c r="N34" s="28">
        <v>23</v>
      </c>
      <c r="O34" s="28" t="s">
        <v>88</v>
      </c>
      <c r="P34" s="30" t="s">
        <v>255</v>
      </c>
      <c r="Q34" s="28">
        <f t="shared" si="1"/>
        <v>3.5</v>
      </c>
      <c r="R34" s="34">
        <f t="shared" si="4"/>
        <v>0.32868410517886321</v>
      </c>
      <c r="S34" s="28">
        <f t="shared" si="5"/>
        <v>1.0682233418313054</v>
      </c>
    </row>
    <row r="35" spans="1:19" s="35" customFormat="1" x14ac:dyDescent="0.25">
      <c r="A35" s="28" t="s">
        <v>153</v>
      </c>
      <c r="B35" s="36" t="s">
        <v>147</v>
      </c>
      <c r="C35" s="28" t="s">
        <v>133</v>
      </c>
      <c r="D35" s="28" t="s">
        <v>270</v>
      </c>
      <c r="E35" s="30" t="s">
        <v>146</v>
      </c>
      <c r="F35" s="31">
        <v>400</v>
      </c>
      <c r="G35" s="28">
        <v>5</v>
      </c>
      <c r="H35" s="32">
        <v>0.65</v>
      </c>
      <c r="I35" s="28">
        <f t="shared" si="2"/>
        <v>3.25</v>
      </c>
      <c r="J35" s="28">
        <v>0.95</v>
      </c>
      <c r="K35" s="33">
        <f t="shared" si="3"/>
        <v>7.59671406828455</v>
      </c>
      <c r="L35" s="28">
        <v>16</v>
      </c>
      <c r="M35" s="28" t="s">
        <v>24</v>
      </c>
      <c r="N35" s="28">
        <v>23</v>
      </c>
      <c r="O35" s="28" t="s">
        <v>88</v>
      </c>
      <c r="P35" s="30" t="s">
        <v>255</v>
      </c>
      <c r="Q35" s="28">
        <f t="shared" si="1"/>
        <v>3.5</v>
      </c>
      <c r="R35" s="34">
        <f t="shared" si="4"/>
        <v>0.32868410517886321</v>
      </c>
      <c r="S35" s="28">
        <f t="shared" si="5"/>
        <v>1.0682233418313054</v>
      </c>
    </row>
    <row r="36" spans="1:19" s="35" customFormat="1" x14ac:dyDescent="0.25">
      <c r="A36" s="28" t="s">
        <v>153</v>
      </c>
      <c r="B36" s="36" t="s">
        <v>147</v>
      </c>
      <c r="C36" s="28" t="s">
        <v>133</v>
      </c>
      <c r="D36" s="28" t="s">
        <v>280</v>
      </c>
      <c r="E36" s="30" t="s">
        <v>146</v>
      </c>
      <c r="F36" s="31">
        <f t="shared" si="0"/>
        <v>230.94010767585033</v>
      </c>
      <c r="G36" s="28">
        <v>1.8</v>
      </c>
      <c r="H36" s="32">
        <v>0.65</v>
      </c>
      <c r="I36" s="28">
        <f t="shared" ref="I36" si="27">G36*H36</f>
        <v>1.1700000000000002</v>
      </c>
      <c r="J36" s="28">
        <v>0.95</v>
      </c>
      <c r="K36" s="33">
        <f t="shared" ref="K36" si="28">IF(F36=400,(G36*1000)/(F36*SQRT(3)*J36),(G36*1000)/(F36*J36))</f>
        <v>8.2044511937473139</v>
      </c>
      <c r="L36" s="28">
        <v>10</v>
      </c>
      <c r="M36" s="28" t="s">
        <v>24</v>
      </c>
      <c r="N36" s="28">
        <v>23</v>
      </c>
      <c r="O36" s="28" t="s">
        <v>88</v>
      </c>
      <c r="P36" s="30" t="s">
        <v>255</v>
      </c>
      <c r="Q36" s="28">
        <f t="shared" ref="Q36" si="29">IF(F36=400,3.5,2.5)</f>
        <v>2.5</v>
      </c>
      <c r="R36" s="34"/>
      <c r="S36" s="28"/>
    </row>
    <row r="37" spans="1:19" s="35" customFormat="1" x14ac:dyDescent="0.25">
      <c r="A37" s="28" t="s">
        <v>153</v>
      </c>
      <c r="B37" s="36" t="s">
        <v>147</v>
      </c>
      <c r="C37" s="28" t="s">
        <v>133</v>
      </c>
      <c r="D37" s="28" t="s">
        <v>281</v>
      </c>
      <c r="E37" s="30" t="s">
        <v>146</v>
      </c>
      <c r="F37" s="31">
        <f t="shared" si="0"/>
        <v>230.94010767585033</v>
      </c>
      <c r="G37" s="28">
        <v>1.8</v>
      </c>
      <c r="H37" s="32">
        <v>0.65</v>
      </c>
      <c r="I37" s="28">
        <f t="shared" ref="I37" si="30">G37*H37</f>
        <v>1.1700000000000002</v>
      </c>
      <c r="J37" s="28">
        <v>0.95</v>
      </c>
      <c r="K37" s="33">
        <f t="shared" ref="K37" si="31">IF(F37=400,(G37*1000)/(F37*SQRT(3)*J37),(G37*1000)/(F37*J37))</f>
        <v>8.2044511937473139</v>
      </c>
      <c r="L37" s="28">
        <v>10</v>
      </c>
      <c r="M37" s="28" t="s">
        <v>24</v>
      </c>
      <c r="N37" s="28">
        <v>23</v>
      </c>
      <c r="O37" s="28" t="s">
        <v>88</v>
      </c>
      <c r="P37" s="30" t="s">
        <v>255</v>
      </c>
      <c r="Q37" s="28">
        <f t="shared" ref="Q37" si="32">IF(F37=400,3.5,2.5)</f>
        <v>2.5</v>
      </c>
      <c r="R37" s="34"/>
      <c r="S37" s="28"/>
    </row>
    <row r="38" spans="1:19" s="35" customFormat="1" x14ac:dyDescent="0.25">
      <c r="A38" s="28"/>
      <c r="B38" s="36"/>
      <c r="C38" s="28"/>
      <c r="D38" s="28"/>
      <c r="E38" s="30"/>
      <c r="F38" s="31"/>
      <c r="G38" s="28"/>
      <c r="H38" s="32"/>
      <c r="I38" s="28"/>
      <c r="J38" s="28"/>
      <c r="K38" s="33"/>
      <c r="L38" s="28"/>
      <c r="M38" s="28"/>
      <c r="N38" s="28"/>
      <c r="O38" s="28"/>
      <c r="P38" s="30"/>
      <c r="Q38" s="28"/>
      <c r="R38" s="34"/>
      <c r="S38" s="28"/>
    </row>
    <row r="39" spans="1:19" s="35" customFormat="1" x14ac:dyDescent="0.25">
      <c r="A39" s="28" t="s">
        <v>69</v>
      </c>
      <c r="B39" s="36" t="s">
        <v>95</v>
      </c>
      <c r="C39" s="28" t="s">
        <v>133</v>
      </c>
      <c r="D39" s="28" t="s">
        <v>148</v>
      </c>
      <c r="E39" s="30" t="s">
        <v>235</v>
      </c>
      <c r="F39" s="31">
        <v>400</v>
      </c>
      <c r="G39" s="28">
        <v>8.5</v>
      </c>
      <c r="H39" s="32">
        <v>0.6</v>
      </c>
      <c r="I39" s="28">
        <f t="shared" si="2"/>
        <v>5.0999999999999996</v>
      </c>
      <c r="J39" s="28">
        <v>0.95</v>
      </c>
      <c r="K39" s="33">
        <f t="shared" si="3"/>
        <v>12.914413916083735</v>
      </c>
      <c r="L39" s="28">
        <v>20</v>
      </c>
      <c r="M39" s="28" t="s">
        <v>25</v>
      </c>
      <c r="N39" s="28">
        <v>23</v>
      </c>
      <c r="O39" s="28" t="s">
        <v>88</v>
      </c>
      <c r="P39" s="30"/>
      <c r="Q39" s="28">
        <f t="shared" si="1"/>
        <v>3.5</v>
      </c>
      <c r="R39" s="34">
        <f t="shared" si="4"/>
        <v>0.32868410517886321</v>
      </c>
      <c r="S39" s="28">
        <f t="shared" si="5"/>
        <v>1.6762889364122022</v>
      </c>
    </row>
    <row r="40" spans="1:19" s="35" customFormat="1" x14ac:dyDescent="0.25">
      <c r="A40" s="48" t="s">
        <v>69</v>
      </c>
      <c r="B40" s="49" t="s">
        <v>95</v>
      </c>
      <c r="C40" s="48" t="s">
        <v>133</v>
      </c>
      <c r="D40" s="48" t="s">
        <v>148</v>
      </c>
      <c r="E40" s="50" t="s">
        <v>235</v>
      </c>
      <c r="F40" s="51">
        <v>230</v>
      </c>
      <c r="G40" s="48">
        <v>0.5</v>
      </c>
      <c r="H40" s="52">
        <v>0.4</v>
      </c>
      <c r="I40" s="48">
        <f t="shared" ref="I40" si="33">G40*H40</f>
        <v>0.2</v>
      </c>
      <c r="J40" s="48">
        <v>0.95</v>
      </c>
      <c r="K40" s="53">
        <f t="shared" ref="K40" si="34">IF(F40=400,(G40*1000)/(F40*SQRT(3)*J40),(G40*1000)/(F40*J40))</f>
        <v>2.2883295194508011</v>
      </c>
      <c r="L40" s="48">
        <v>10</v>
      </c>
      <c r="M40" s="48" t="s">
        <v>25</v>
      </c>
      <c r="N40" s="48">
        <v>23</v>
      </c>
      <c r="O40" s="48" t="s">
        <v>88</v>
      </c>
      <c r="P40" s="50" t="s">
        <v>305</v>
      </c>
      <c r="Q40" s="48">
        <f t="shared" ref="Q40" si="35">IF(F40=400,3.5,2.5)</f>
        <v>2.5</v>
      </c>
      <c r="R40" s="34"/>
      <c r="S40" s="28"/>
    </row>
    <row r="41" spans="1:19" s="35" customFormat="1" x14ac:dyDescent="0.25">
      <c r="A41" s="28" t="s">
        <v>69</v>
      </c>
      <c r="B41" s="36" t="s">
        <v>145</v>
      </c>
      <c r="C41" s="28" t="s">
        <v>133</v>
      </c>
      <c r="D41" s="28" t="s">
        <v>148</v>
      </c>
      <c r="E41" s="30" t="s">
        <v>236</v>
      </c>
      <c r="F41" s="31">
        <v>400</v>
      </c>
      <c r="G41" s="28">
        <v>8.5</v>
      </c>
      <c r="H41" s="32">
        <v>0.6</v>
      </c>
      <c r="I41" s="28">
        <f t="shared" ref="I41" si="36">G41*H41</f>
        <v>5.0999999999999996</v>
      </c>
      <c r="J41" s="28">
        <v>0.95</v>
      </c>
      <c r="K41" s="33">
        <f t="shared" ref="K41" si="37">IF(F41=400,(G41*1000)/(F41*SQRT(3)*J41),(G41*1000)/(F41*J41))</f>
        <v>12.914413916083735</v>
      </c>
      <c r="L41" s="28">
        <v>20</v>
      </c>
      <c r="M41" s="28" t="s">
        <v>25</v>
      </c>
      <c r="N41" s="28">
        <v>23</v>
      </c>
      <c r="O41" s="28" t="s">
        <v>88</v>
      </c>
      <c r="P41" s="30"/>
      <c r="Q41" s="28">
        <f t="shared" ref="Q41" si="38">IF(F41=400,3.5,2.5)</f>
        <v>3.5</v>
      </c>
      <c r="R41" s="34"/>
      <c r="S41" s="28"/>
    </row>
    <row r="42" spans="1:19" s="35" customFormat="1" x14ac:dyDescent="0.25">
      <c r="A42" s="48" t="s">
        <v>69</v>
      </c>
      <c r="B42" s="49" t="s">
        <v>145</v>
      </c>
      <c r="C42" s="48" t="s">
        <v>133</v>
      </c>
      <c r="D42" s="48" t="s">
        <v>148</v>
      </c>
      <c r="E42" s="50" t="s">
        <v>236</v>
      </c>
      <c r="F42" s="51">
        <v>230</v>
      </c>
      <c r="G42" s="48">
        <v>0.5</v>
      </c>
      <c r="H42" s="52">
        <v>0.4</v>
      </c>
      <c r="I42" s="48">
        <f t="shared" ref="I42" si="39">G42*H42</f>
        <v>0.2</v>
      </c>
      <c r="J42" s="48">
        <v>0.95</v>
      </c>
      <c r="K42" s="53">
        <f t="shared" ref="K42" si="40">IF(F42=400,(G42*1000)/(F42*SQRT(3)*J42),(G42*1000)/(F42*J42))</f>
        <v>2.2883295194508011</v>
      </c>
      <c r="L42" s="48">
        <v>10</v>
      </c>
      <c r="M42" s="48" t="s">
        <v>25</v>
      </c>
      <c r="N42" s="48">
        <v>23</v>
      </c>
      <c r="O42" s="48" t="s">
        <v>88</v>
      </c>
      <c r="P42" s="50" t="s">
        <v>305</v>
      </c>
      <c r="Q42" s="48">
        <f t="shared" ref="Q42" si="41">IF(F42=400,3.5,2.5)</f>
        <v>2.5</v>
      </c>
      <c r="R42" s="34"/>
      <c r="S42" s="28"/>
    </row>
    <row r="43" spans="1:19" s="35" customFormat="1" x14ac:dyDescent="0.25">
      <c r="A43" s="28"/>
      <c r="B43" s="36"/>
      <c r="C43" s="28"/>
      <c r="D43" s="28"/>
      <c r="E43" s="30"/>
      <c r="F43" s="31"/>
      <c r="G43" s="28"/>
      <c r="H43" s="32"/>
      <c r="I43" s="28"/>
      <c r="J43" s="28"/>
      <c r="K43" s="33"/>
      <c r="L43" s="28"/>
      <c r="M43" s="28"/>
      <c r="N43" s="28"/>
      <c r="O43" s="28"/>
      <c r="P43" s="30"/>
      <c r="Q43" s="28"/>
      <c r="R43" s="34"/>
      <c r="S43" s="28"/>
    </row>
    <row r="44" spans="1:19" s="35" customFormat="1" x14ac:dyDescent="0.25">
      <c r="A44" s="28" t="s">
        <v>69</v>
      </c>
      <c r="B44" s="36" t="s">
        <v>95</v>
      </c>
      <c r="C44" s="28" t="s">
        <v>133</v>
      </c>
      <c r="D44" s="28" t="s">
        <v>149</v>
      </c>
      <c r="E44" s="30" t="s">
        <v>154</v>
      </c>
      <c r="F44" s="31">
        <f t="shared" si="0"/>
        <v>230.94010767585033</v>
      </c>
      <c r="G44" s="28">
        <v>0.2</v>
      </c>
      <c r="H44" s="32">
        <v>0.5</v>
      </c>
      <c r="I44" s="28">
        <f t="shared" si="2"/>
        <v>0.1</v>
      </c>
      <c r="J44" s="28">
        <v>0.95</v>
      </c>
      <c r="K44" s="33">
        <f t="shared" si="3"/>
        <v>0.91160568819414589</v>
      </c>
      <c r="L44" s="28">
        <v>6</v>
      </c>
      <c r="M44" s="28" t="s">
        <v>25</v>
      </c>
      <c r="N44" s="28">
        <v>23</v>
      </c>
      <c r="O44" s="28" t="s">
        <v>88</v>
      </c>
      <c r="P44" s="30" t="s">
        <v>135</v>
      </c>
      <c r="Q44" s="28">
        <f t="shared" si="1"/>
        <v>2.5</v>
      </c>
      <c r="R44" s="34">
        <f t="shared" si="4"/>
        <v>0.32868410517886321</v>
      </c>
      <c r="S44" s="28">
        <f t="shared" si="5"/>
        <v>3.2868410517886325E-2</v>
      </c>
    </row>
    <row r="45" spans="1:19" s="35" customFormat="1" x14ac:dyDescent="0.25">
      <c r="A45" s="28" t="s">
        <v>69</v>
      </c>
      <c r="B45" s="36" t="s">
        <v>121</v>
      </c>
      <c r="C45" s="28" t="s">
        <v>133</v>
      </c>
      <c r="D45" s="28" t="s">
        <v>150</v>
      </c>
      <c r="E45" s="30" t="s">
        <v>155</v>
      </c>
      <c r="F45" s="31">
        <v>400</v>
      </c>
      <c r="G45" s="28">
        <v>6</v>
      </c>
      <c r="H45" s="32">
        <v>0.7</v>
      </c>
      <c r="I45" s="28">
        <f t="shared" si="2"/>
        <v>4.1999999999999993</v>
      </c>
      <c r="J45" s="28">
        <v>0.95</v>
      </c>
      <c r="K45" s="33">
        <f t="shared" si="3"/>
        <v>9.1160568819414607</v>
      </c>
      <c r="L45" s="28">
        <v>16</v>
      </c>
      <c r="M45" s="28" t="s">
        <v>25</v>
      </c>
      <c r="N45" s="28">
        <v>23</v>
      </c>
      <c r="O45" s="28" t="s">
        <v>88</v>
      </c>
      <c r="P45" s="30" t="s">
        <v>135</v>
      </c>
      <c r="Q45" s="28">
        <f t="shared" si="1"/>
        <v>3.5</v>
      </c>
      <c r="R45" s="34">
        <f t="shared" si="4"/>
        <v>0.32868410517886321</v>
      </c>
      <c r="S45" s="28">
        <f t="shared" si="5"/>
        <v>1.3804732417512253</v>
      </c>
    </row>
    <row r="46" spans="1:19" s="35" customFormat="1" x14ac:dyDescent="0.25">
      <c r="A46" s="28" t="s">
        <v>69</v>
      </c>
      <c r="B46" s="36" t="s">
        <v>70</v>
      </c>
      <c r="C46" s="28" t="s">
        <v>71</v>
      </c>
      <c r="D46" s="28" t="s">
        <v>151</v>
      </c>
      <c r="E46" s="30" t="s">
        <v>156</v>
      </c>
      <c r="F46" s="31">
        <v>400</v>
      </c>
      <c r="G46" s="28">
        <v>5</v>
      </c>
      <c r="H46" s="32">
        <v>0.7</v>
      </c>
      <c r="I46" s="28">
        <f t="shared" ref="I46:I47" si="42">G46*H46</f>
        <v>3.5</v>
      </c>
      <c r="J46" s="28">
        <v>0.9</v>
      </c>
      <c r="K46" s="33">
        <f t="shared" ref="K46:K47" si="43">IF(F46=400,(G46*1000)/(F46*SQRT(3)*J46),(G46*1000)/(F46*J46))</f>
        <v>8.0187537387448025</v>
      </c>
      <c r="L46" s="28">
        <v>16</v>
      </c>
      <c r="M46" s="28" t="s">
        <v>25</v>
      </c>
      <c r="N46" s="28">
        <v>10</v>
      </c>
      <c r="O46" s="28" t="s">
        <v>27</v>
      </c>
      <c r="P46" s="30" t="s">
        <v>135</v>
      </c>
      <c r="Q46" s="28">
        <f t="shared" si="1"/>
        <v>3.5</v>
      </c>
      <c r="R46" s="34">
        <f t="shared" ref="R46:R47" si="44">TAN(ACOS(J46))</f>
        <v>0.48432210483785254</v>
      </c>
      <c r="S46" s="28">
        <f t="shared" ref="S46:S47" si="45">I46*R46</f>
        <v>1.6951273669324838</v>
      </c>
    </row>
    <row r="47" spans="1:19" s="35" customFormat="1" x14ac:dyDescent="0.25">
      <c r="A47" s="28" t="s">
        <v>69</v>
      </c>
      <c r="B47" s="36" t="s">
        <v>70</v>
      </c>
      <c r="C47" s="28" t="s">
        <v>71</v>
      </c>
      <c r="D47" s="28" t="s">
        <v>152</v>
      </c>
      <c r="E47" s="30" t="s">
        <v>157</v>
      </c>
      <c r="F47" s="31">
        <v>400</v>
      </c>
      <c r="G47" s="28">
        <v>18.5</v>
      </c>
      <c r="H47" s="32">
        <v>0.7</v>
      </c>
      <c r="I47" s="28">
        <f t="shared" si="42"/>
        <v>12.95</v>
      </c>
      <c r="J47" s="28">
        <v>0.9</v>
      </c>
      <c r="K47" s="33">
        <f t="shared" si="43"/>
        <v>29.669388833355768</v>
      </c>
      <c r="L47" s="28">
        <v>32</v>
      </c>
      <c r="M47" s="28" t="s">
        <v>24</v>
      </c>
      <c r="N47" s="28">
        <v>10</v>
      </c>
      <c r="O47" s="28" t="s">
        <v>27</v>
      </c>
      <c r="P47" s="30" t="s">
        <v>135</v>
      </c>
      <c r="Q47" s="28">
        <v>7.5</v>
      </c>
      <c r="R47" s="34">
        <f t="shared" si="44"/>
        <v>0.48432210483785254</v>
      </c>
      <c r="S47" s="28">
        <f t="shared" si="45"/>
        <v>6.2719712576501898</v>
      </c>
    </row>
    <row r="49" spans="1:1" x14ac:dyDescent="0.25">
      <c r="A49" s="7" t="s">
        <v>237</v>
      </c>
    </row>
  </sheetData>
  <mergeCells count="7">
    <mergeCell ref="Q1:Q2"/>
    <mergeCell ref="A1:A2"/>
    <mergeCell ref="B1:B2"/>
    <mergeCell ref="C1:C2"/>
    <mergeCell ref="D1:D2"/>
    <mergeCell ref="E1:E2"/>
    <mergeCell ref="L1:M1"/>
  </mergeCells>
  <phoneticPr fontId="4" type="noConversion"/>
  <pageMargins left="0.25" right="0.25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11</vt:i4>
      </vt:variant>
    </vt:vector>
  </HeadingPairs>
  <TitlesOfParts>
    <vt:vector size="18" baseType="lpstr">
      <vt:lpstr>komplet</vt:lpstr>
      <vt:lpstr>celek</vt:lpstr>
      <vt:lpstr>1R1</vt:lpstr>
      <vt:lpstr>1R2</vt:lpstr>
      <vt:lpstr>1R3</vt:lpstr>
      <vt:lpstr>RH1</vt:lpstr>
      <vt:lpstr>RH2</vt:lpstr>
      <vt:lpstr>'1R1'!Názvy_tisku</vt:lpstr>
      <vt:lpstr>'1R2'!Názvy_tisku</vt:lpstr>
      <vt:lpstr>'1R3'!Názvy_tisku</vt:lpstr>
      <vt:lpstr>komplet!Názvy_tisku</vt:lpstr>
      <vt:lpstr>'RH1'!Názvy_tisku</vt:lpstr>
      <vt:lpstr>'RH2'!Názvy_tisku</vt:lpstr>
      <vt:lpstr>'1R2'!Oblast_tisku</vt:lpstr>
      <vt:lpstr>celek!Oblast_tisku</vt:lpstr>
      <vt:lpstr>komplet!Oblast_tisku</vt:lpstr>
      <vt:lpstr>'RH1'!Oblast_tisku</vt:lpstr>
      <vt:lpstr>'RH2'!Oblast_tisku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Dvořák</dc:creator>
  <cp:lastModifiedBy>Michael Dvořák</cp:lastModifiedBy>
  <cp:lastPrinted>2024-11-26T17:04:08Z</cp:lastPrinted>
  <dcterms:created xsi:type="dcterms:W3CDTF">2015-06-05T18:19:34Z</dcterms:created>
  <dcterms:modified xsi:type="dcterms:W3CDTF">2024-11-26T17:05:52Z</dcterms:modified>
</cp:coreProperties>
</file>